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05_Forskningsformidling\Geocases\Grundvand\Filer til publisering\GeoCase Grundvand USB-key\"/>
    </mc:Choice>
  </mc:AlternateContent>
  <bookViews>
    <workbookView xWindow="120" yWindow="60" windowWidth="15240" windowHeight="7935"/>
  </bookViews>
  <sheets>
    <sheet name="Kolonne 1" sheetId="1" r:id="rId1"/>
    <sheet name="Kolonne 2" sheetId="4" r:id="rId2"/>
    <sheet name="Kolonne 3" sheetId="5" r:id="rId3"/>
    <sheet name="Kolonne 4" sheetId="6" r:id="rId4"/>
    <sheet name="Kolonne 5" sheetId="8" r:id="rId5"/>
    <sheet name="Graf Q vs. delta_h" sheetId="12" r:id="rId6"/>
    <sheet name="Graf q vs. gradient" sheetId="14" r:id="rId7"/>
    <sheet name="Graf Sporstofforsøg" sheetId="16" r:id="rId8"/>
    <sheet name="Graf K vs. n" sheetId="18" r:id="rId9"/>
  </sheets>
  <definedNames>
    <definedName name="_xlnm.Print_Area" localSheetId="0">'Kolonne 1'!$A$3:$V$19</definedName>
  </definedNames>
  <calcPr calcId="162913"/>
</workbook>
</file>

<file path=xl/calcChain.xml><?xml version="1.0" encoding="utf-8"?>
<calcChain xmlns="http://schemas.openxmlformats.org/spreadsheetml/2006/main">
  <c r="R15" i="4" l="1"/>
  <c r="R15" i="5"/>
  <c r="R15" i="6"/>
  <c r="R15" i="8"/>
  <c r="R15" i="1"/>
  <c r="I15" i="5"/>
  <c r="I14" i="5"/>
  <c r="I13" i="5"/>
  <c r="I12" i="5"/>
  <c r="I11" i="5"/>
  <c r="I15" i="6"/>
  <c r="I14" i="6"/>
  <c r="I13" i="6"/>
  <c r="I12" i="6"/>
  <c r="I11" i="6"/>
  <c r="I15" i="8"/>
  <c r="I14" i="8"/>
  <c r="I13" i="8"/>
  <c r="I12" i="8"/>
  <c r="I11" i="8"/>
  <c r="I15" i="4"/>
  <c r="I14" i="4"/>
  <c r="I13" i="4"/>
  <c r="I12" i="4"/>
  <c r="I11" i="4"/>
  <c r="I12" i="1"/>
  <c r="I13" i="1"/>
  <c r="I14" i="1"/>
  <c r="I15" i="1"/>
  <c r="I11" i="1"/>
  <c r="R19" i="1" l="1"/>
  <c r="U12" i="4" l="1"/>
  <c r="U12" i="5"/>
  <c r="U12" i="6"/>
  <c r="U12" i="8"/>
  <c r="U12" i="1"/>
  <c r="G5" i="4" l="1"/>
  <c r="G5" i="5"/>
  <c r="G5" i="6"/>
  <c r="G5" i="8"/>
  <c r="G5" i="1"/>
  <c r="J14" i="4"/>
  <c r="J14" i="5"/>
  <c r="J14" i="6"/>
  <c r="J14" i="8"/>
  <c r="J14" i="1"/>
  <c r="C14" i="4"/>
  <c r="C14" i="5"/>
  <c r="C14" i="6"/>
  <c r="C14" i="8"/>
  <c r="C14" i="1"/>
  <c r="C12" i="4"/>
  <c r="C13" i="4"/>
  <c r="C15" i="4"/>
  <c r="C12" i="5"/>
  <c r="C13" i="5"/>
  <c r="C15" i="5"/>
  <c r="C12" i="6"/>
  <c r="C13" i="6"/>
  <c r="C15" i="6"/>
  <c r="C12" i="8"/>
  <c r="C13" i="8"/>
  <c r="C15" i="8"/>
  <c r="C12" i="1"/>
  <c r="C13" i="1"/>
  <c r="C15" i="1"/>
  <c r="E14" i="1" l="1"/>
  <c r="L14" i="1" s="1"/>
  <c r="E14" i="6"/>
  <c r="L14" i="6" s="1"/>
  <c r="E14" i="8"/>
  <c r="L14" i="8" s="1"/>
  <c r="E14" i="4"/>
  <c r="L14" i="4" s="1"/>
  <c r="E14" i="5"/>
  <c r="L14" i="5" s="1"/>
  <c r="J11" i="1" l="1"/>
  <c r="J11" i="4" l="1"/>
  <c r="J11" i="5"/>
  <c r="J11" i="6"/>
  <c r="J11" i="8"/>
  <c r="R11" i="4" l="1"/>
  <c r="R13" i="4"/>
  <c r="R9" i="4"/>
  <c r="R13" i="8" l="1"/>
  <c r="R11" i="8"/>
  <c r="R9" i="8"/>
  <c r="R13" i="6"/>
  <c r="R11" i="6"/>
  <c r="R9" i="6"/>
  <c r="R13" i="5"/>
  <c r="R11" i="5"/>
  <c r="R9" i="5"/>
  <c r="R11" i="1"/>
  <c r="R13" i="1"/>
  <c r="R9" i="1"/>
  <c r="R19" i="5" l="1"/>
  <c r="R19" i="4"/>
  <c r="R19" i="8"/>
  <c r="R19" i="6"/>
  <c r="J12" i="8" l="1"/>
  <c r="J13" i="8"/>
  <c r="J15" i="8"/>
  <c r="U14" i="8"/>
  <c r="U19" i="8" s="1"/>
  <c r="C6" i="18" s="1"/>
  <c r="E13" i="8"/>
  <c r="L13" i="8" s="1"/>
  <c r="E12" i="8"/>
  <c r="L12" i="8" s="1"/>
  <c r="E15" i="8"/>
  <c r="U14" i="5"/>
  <c r="U19" i="5" s="1"/>
  <c r="C4" i="18" s="1"/>
  <c r="U14" i="6"/>
  <c r="U19" i="6" s="1"/>
  <c r="C5" i="18" s="1"/>
  <c r="U14" i="4"/>
  <c r="U19" i="4" s="1"/>
  <c r="C3" i="18" s="1"/>
  <c r="L15" i="8" l="1"/>
  <c r="J12" i="5"/>
  <c r="J13" i="5"/>
  <c r="J15" i="5"/>
  <c r="J12" i="4"/>
  <c r="J13" i="4"/>
  <c r="J15" i="4"/>
  <c r="J13" i="6"/>
  <c r="J15" i="6"/>
  <c r="J12" i="6"/>
  <c r="E15" i="6"/>
  <c r="L15" i="6" s="1"/>
  <c r="E13" i="6"/>
  <c r="L13" i="6" s="1"/>
  <c r="E12" i="6"/>
  <c r="E15" i="4"/>
  <c r="L15" i="4" s="1"/>
  <c r="E13" i="4"/>
  <c r="E12" i="4"/>
  <c r="E15" i="5"/>
  <c r="L15" i="5" s="1"/>
  <c r="E12" i="5"/>
  <c r="L12" i="5" s="1"/>
  <c r="E13" i="5"/>
  <c r="U14" i="1"/>
  <c r="U19" i="1" s="1"/>
  <c r="C2" i="18" s="1"/>
  <c r="L12" i="4" l="1"/>
  <c r="L13" i="4"/>
  <c r="L13" i="5"/>
  <c r="L12" i="6"/>
  <c r="J13" i="1"/>
  <c r="J15" i="1"/>
  <c r="J12" i="1"/>
  <c r="L16" i="8"/>
  <c r="B6" i="18" s="1"/>
  <c r="E15" i="1"/>
  <c r="E13" i="1"/>
  <c r="E12" i="1"/>
  <c r="L12" i="1" s="1"/>
  <c r="L13" i="1" l="1"/>
  <c r="L15" i="1"/>
  <c r="L16" i="5"/>
  <c r="B4" i="18" s="1"/>
  <c r="L16" i="4"/>
  <c r="B3" i="18" s="1"/>
  <c r="L16" i="6"/>
  <c r="B5" i="18" s="1"/>
  <c r="L16" i="1" l="1"/>
  <c r="B2" i="18" s="1"/>
</calcChain>
</file>

<file path=xl/sharedStrings.xml><?xml version="1.0" encoding="utf-8"?>
<sst xmlns="http://schemas.openxmlformats.org/spreadsheetml/2006/main" count="223" uniqueCount="59">
  <si>
    <t>Q</t>
  </si>
  <si>
    <t>q (m/s)</t>
  </si>
  <si>
    <t>K (m/s)</t>
  </si>
  <si>
    <t>KOLONNE 1</t>
  </si>
  <si>
    <t>KOLONNE 2</t>
  </si>
  <si>
    <t>KOLONNE 3</t>
  </si>
  <si>
    <t>KOLONNE 4</t>
  </si>
  <si>
    <t>t (sek)</t>
  </si>
  <si>
    <t>Diameter (m)</t>
  </si>
  <si>
    <r>
      <t>A (m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)</t>
    </r>
  </si>
  <si>
    <t>L (m)</t>
  </si>
  <si>
    <t>Kolonne-specifikationer</t>
  </si>
  <si>
    <t>Gradient</t>
  </si>
  <si>
    <r>
      <t>Q (m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/s)</t>
    </r>
  </si>
  <si>
    <t>Sporstof-forsøg:</t>
  </si>
  <si>
    <t>z (cm)</t>
  </si>
  <si>
    <r>
      <t xml:space="preserve">Grå: Udregnes ved databehandlingen. Begynd gerne </t>
    </r>
    <r>
      <rPr>
        <i/>
        <sz val="16"/>
        <color theme="1"/>
        <rFont val="Calibri"/>
        <family val="2"/>
        <scheme val="minor"/>
      </rPr>
      <t xml:space="preserve">mens </t>
    </r>
    <r>
      <rPr>
        <sz val="16"/>
        <color theme="1"/>
        <rFont val="Calibri"/>
        <family val="2"/>
        <scheme val="minor"/>
      </rPr>
      <t>I udfører forsøget!</t>
    </r>
  </si>
  <si>
    <t>KOLONNE 5</t>
  </si>
  <si>
    <t>Gns.:</t>
  </si>
  <si>
    <t>n</t>
  </si>
  <si>
    <t>Porøsitet n</t>
  </si>
  <si>
    <t>Kolonne nr.</t>
  </si>
  <si>
    <t>Kol. 1</t>
  </si>
  <si>
    <t>Kol. 2</t>
  </si>
  <si>
    <t>Kol. 3</t>
  </si>
  <si>
    <t>Kol. 4</t>
  </si>
  <si>
    <t>Kol. 5</t>
  </si>
  <si>
    <t>Pumperate</t>
  </si>
  <si>
    <t>(mL/min)</t>
  </si>
  <si>
    <r>
      <t>(m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/s)</t>
    </r>
  </si>
  <si>
    <r>
      <t>D</t>
    </r>
    <r>
      <rPr>
        <b/>
        <sz val="16"/>
        <color theme="1"/>
        <rFont val="Calibri"/>
        <family val="2"/>
        <scheme val="minor"/>
      </rPr>
      <t xml:space="preserve">h Gradient, </t>
    </r>
    <r>
      <rPr>
        <b/>
        <i/>
        <sz val="16"/>
        <color theme="1"/>
        <rFont val="Calibri"/>
        <family val="2"/>
        <scheme val="minor"/>
      </rPr>
      <t>I</t>
    </r>
  </si>
  <si>
    <r>
      <t xml:space="preserve">Darcyhastighed, </t>
    </r>
    <r>
      <rPr>
        <b/>
        <i/>
        <sz val="16"/>
        <color theme="1"/>
        <rFont val="Calibri"/>
        <family val="2"/>
        <scheme val="minor"/>
      </rPr>
      <t>q</t>
    </r>
  </si>
  <si>
    <r>
      <rPr>
        <b/>
        <i/>
        <sz val="16"/>
        <color theme="1"/>
        <rFont val="Calibri"/>
        <family val="2"/>
        <scheme val="minor"/>
      </rPr>
      <t>q</t>
    </r>
    <r>
      <rPr>
        <b/>
        <sz val="16"/>
        <color theme="1"/>
        <rFont val="Calibri"/>
        <family val="2"/>
        <scheme val="minor"/>
      </rPr>
      <t xml:space="preserve"> = </t>
    </r>
    <r>
      <rPr>
        <b/>
        <i/>
        <sz val="16"/>
        <color theme="1"/>
        <rFont val="Calibri"/>
        <family val="2"/>
        <scheme val="minor"/>
      </rPr>
      <t>Q</t>
    </r>
    <r>
      <rPr>
        <b/>
        <sz val="16"/>
        <color theme="1"/>
        <rFont val="Calibri"/>
        <family val="2"/>
        <scheme val="minor"/>
      </rPr>
      <t>/</t>
    </r>
    <r>
      <rPr>
        <b/>
        <i/>
        <sz val="16"/>
        <color theme="1"/>
        <rFont val="Calibri"/>
        <family val="2"/>
        <scheme val="minor"/>
      </rPr>
      <t>A</t>
    </r>
  </si>
  <si>
    <r>
      <t>q</t>
    </r>
    <r>
      <rPr>
        <b/>
        <sz val="16"/>
        <color theme="1"/>
        <rFont val="Calibri"/>
        <family val="2"/>
        <scheme val="minor"/>
      </rPr>
      <t xml:space="preserve"> = </t>
    </r>
    <r>
      <rPr>
        <b/>
        <i/>
        <sz val="16"/>
        <color theme="1"/>
        <rFont val="Calibri"/>
        <family val="2"/>
        <scheme val="minor"/>
      </rPr>
      <t>Q</t>
    </r>
    <r>
      <rPr>
        <b/>
        <sz val="16"/>
        <color theme="1"/>
        <rFont val="Calibri"/>
        <family val="2"/>
        <scheme val="minor"/>
      </rPr>
      <t>/</t>
    </r>
    <r>
      <rPr>
        <b/>
        <i/>
        <sz val="16"/>
        <color theme="1"/>
        <rFont val="Calibri"/>
        <family val="2"/>
        <scheme val="minor"/>
      </rPr>
      <t>A</t>
    </r>
  </si>
  <si>
    <r>
      <t xml:space="preserve">Vandflux, </t>
    </r>
    <r>
      <rPr>
        <b/>
        <i/>
        <sz val="16"/>
        <color theme="1"/>
        <rFont val="Calibri"/>
        <family val="2"/>
        <scheme val="minor"/>
      </rPr>
      <t>Q</t>
    </r>
  </si>
  <si>
    <r>
      <rPr>
        <i/>
        <sz val="16"/>
        <color theme="1"/>
        <rFont val="Calibri"/>
        <family val="2"/>
        <scheme val="minor"/>
      </rPr>
      <t>h</t>
    </r>
    <r>
      <rPr>
        <vertAlign val="subscript"/>
        <sz val="16"/>
        <color theme="1"/>
        <rFont val="Calibri"/>
        <family val="2"/>
        <scheme val="minor"/>
      </rPr>
      <t>1</t>
    </r>
  </si>
  <si>
    <r>
      <t>h</t>
    </r>
    <r>
      <rPr>
        <vertAlign val="subscript"/>
        <sz val="16"/>
        <color theme="1"/>
        <rFont val="Calibri"/>
        <family val="2"/>
        <scheme val="minor"/>
      </rPr>
      <t>1</t>
    </r>
  </si>
  <si>
    <t>(cm)</t>
  </si>
  <si>
    <r>
      <t>h</t>
    </r>
    <r>
      <rPr>
        <vertAlign val="subscript"/>
        <sz val="16"/>
        <color theme="1"/>
        <rFont val="Calibri"/>
        <family val="2"/>
        <scheme val="minor"/>
      </rPr>
      <t>2</t>
    </r>
  </si>
  <si>
    <r>
      <rPr>
        <i/>
        <sz val="16"/>
        <color theme="1"/>
        <rFont val="Calibri"/>
        <family val="2"/>
        <scheme val="minor"/>
      </rPr>
      <t>h</t>
    </r>
    <r>
      <rPr>
        <vertAlign val="subscript"/>
        <sz val="16"/>
        <color theme="1"/>
        <rFont val="Calibri"/>
        <family val="2"/>
        <scheme val="minor"/>
      </rPr>
      <t>2</t>
    </r>
  </si>
  <si>
    <r>
      <rPr>
        <i/>
        <sz val="16"/>
        <color theme="1"/>
        <rFont val="Calibri"/>
        <family val="2"/>
        <scheme val="minor"/>
      </rPr>
      <t>I</t>
    </r>
    <r>
      <rPr>
        <sz val="16"/>
        <color theme="1"/>
        <rFont val="Symbol"/>
        <family val="1"/>
        <charset val="2"/>
      </rPr>
      <t xml:space="preserve"> = D</t>
    </r>
    <r>
      <rPr>
        <sz val="16"/>
        <color theme="1"/>
        <rFont val="Calibri"/>
        <family val="2"/>
        <scheme val="minor"/>
      </rPr>
      <t>h/L</t>
    </r>
  </si>
  <si>
    <r>
      <t>I</t>
    </r>
    <r>
      <rPr>
        <sz val="16"/>
        <color theme="1"/>
        <rFont val="Symbol"/>
        <family val="1"/>
        <charset val="2"/>
      </rPr>
      <t xml:space="preserve"> = D</t>
    </r>
    <r>
      <rPr>
        <sz val="16"/>
        <color theme="1"/>
        <rFont val="Calibri"/>
        <family val="2"/>
        <scheme val="minor"/>
      </rPr>
      <t>h/L</t>
    </r>
  </si>
  <si>
    <t>(m)</t>
  </si>
  <si>
    <t>(-)</t>
  </si>
  <si>
    <r>
      <t xml:space="preserve">Hydraulisk ledningsevne, </t>
    </r>
    <r>
      <rPr>
        <b/>
        <i/>
        <sz val="16"/>
        <color theme="1"/>
        <rFont val="Calibri"/>
        <family val="2"/>
        <scheme val="minor"/>
      </rPr>
      <t>K</t>
    </r>
  </si>
  <si>
    <t>Darcys lov</t>
  </si>
  <si>
    <r>
      <rPr>
        <i/>
        <sz val="16"/>
        <color theme="1"/>
        <rFont val="Calibri"/>
        <family val="2"/>
        <scheme val="minor"/>
      </rPr>
      <t>K</t>
    </r>
    <r>
      <rPr>
        <sz val="16"/>
        <color theme="1"/>
        <rFont val="Calibri"/>
        <family val="2"/>
        <scheme val="minor"/>
      </rPr>
      <t xml:space="preserve"> (m/s)</t>
    </r>
  </si>
  <si>
    <r>
      <t>K</t>
    </r>
    <r>
      <rPr>
        <sz val="16"/>
        <color theme="1"/>
        <rFont val="Calibri"/>
        <family val="2"/>
        <scheme val="minor"/>
      </rPr>
      <t xml:space="preserve"> (m/s)</t>
    </r>
  </si>
  <si>
    <r>
      <rPr>
        <i/>
        <sz val="16"/>
        <color theme="1"/>
        <rFont val="Calibri"/>
        <family val="2"/>
        <scheme val="minor"/>
      </rPr>
      <t>v</t>
    </r>
    <r>
      <rPr>
        <sz val="16"/>
        <color theme="1"/>
        <rFont val="Calibri"/>
        <family val="2"/>
        <scheme val="minor"/>
      </rPr>
      <t xml:space="preserve"> (m/s)</t>
    </r>
  </si>
  <si>
    <r>
      <t>v</t>
    </r>
    <r>
      <rPr>
        <sz val="16"/>
        <color theme="1"/>
        <rFont val="Calibri"/>
        <family val="2"/>
        <scheme val="minor"/>
      </rPr>
      <t xml:space="preserve"> (m/s)</t>
    </r>
  </si>
  <si>
    <t>Porevandshastighed</t>
  </si>
  <si>
    <t>Position af farvepuls</t>
  </si>
  <si>
    <t>Darcy-forsøg:</t>
  </si>
  <si>
    <r>
      <t>Q (mL/min</t>
    </r>
    <r>
      <rPr>
        <sz val="16"/>
        <color theme="1"/>
        <rFont val="Calibri"/>
        <family val="2"/>
        <scheme val="minor"/>
      </rPr>
      <t>)</t>
    </r>
  </si>
  <si>
    <t>Q (mL/min)</t>
  </si>
  <si>
    <r>
      <t>D</t>
    </r>
    <r>
      <rPr>
        <i/>
        <sz val="16"/>
        <color theme="1"/>
        <rFont val="Calibri"/>
        <family val="2"/>
        <scheme val="minor"/>
      </rPr>
      <t>h</t>
    </r>
    <r>
      <rPr>
        <sz val="16"/>
        <color theme="1"/>
        <rFont val="Calibri"/>
        <family val="2"/>
        <scheme val="minor"/>
      </rPr>
      <t xml:space="preserve"> = </t>
    </r>
    <r>
      <rPr>
        <i/>
        <sz val="16"/>
        <color theme="1"/>
        <rFont val="Calibri"/>
        <family val="2"/>
        <scheme val="minor"/>
      </rPr>
      <t>h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- </t>
    </r>
    <r>
      <rPr>
        <i/>
        <sz val="16"/>
        <color theme="1"/>
        <rFont val="Calibri"/>
        <family val="2"/>
        <scheme val="minor"/>
      </rPr>
      <t>h</t>
    </r>
    <r>
      <rPr>
        <vertAlign val="subscript"/>
        <sz val="16"/>
        <color theme="1"/>
        <rFont val="Calibri"/>
        <family val="2"/>
        <scheme val="minor"/>
      </rPr>
      <t>2</t>
    </r>
  </si>
  <si>
    <t>Δh regnes negativ, dvs.:</t>
  </si>
  <si>
    <r>
      <t>h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: Opstrøms stigrør (højeste vandstand)</t>
    </r>
  </si>
  <si>
    <r>
      <t>h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: Nedstrøms stigrør (laveste vandstand)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</si>
</sst>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E+00"/>
    <numFmt numFmtId="167" formatCode="0.00000"/>
    <numFmt numFmtId="168" formatCode="0.0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Symbol"/>
      <family val="1"/>
      <charset val="2"/>
    </font>
    <font>
      <sz val="16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b/>
      <sz val="16"/>
      <color rgb="FFFF0000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indexed="1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3" fillId="0" borderId="0" xfId="0" applyFont="1" applyFill="1" applyBorder="1"/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26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4" xfId="0" applyFont="1" applyFill="1" applyBorder="1"/>
    <xf numFmtId="0" fontId="3" fillId="0" borderId="26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166" fontId="3" fillId="2" borderId="16" xfId="0" applyNumberFormat="1" applyFont="1" applyFill="1" applyBorder="1" applyAlignment="1">
      <alignment horizontal="center"/>
    </xf>
    <xf numFmtId="166" fontId="3" fillId="2" borderId="9" xfId="0" applyNumberFormat="1" applyFont="1" applyFill="1" applyBorder="1" applyAlignment="1">
      <alignment horizontal="center"/>
    </xf>
    <xf numFmtId="166" fontId="3" fillId="2" borderId="27" xfId="0" applyNumberFormat="1" applyFont="1" applyFill="1" applyBorder="1" applyAlignment="1">
      <alignment horizontal="center" vertical="center"/>
    </xf>
    <xf numFmtId="166" fontId="3" fillId="2" borderId="2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6" fontId="3" fillId="2" borderId="5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165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" fillId="0" borderId="37" xfId="0" applyFont="1" applyBorder="1" applyAlignment="1">
      <alignment horizontal="center"/>
    </xf>
    <xf numFmtId="167" fontId="3" fillId="2" borderId="17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2" xfId="0" applyFont="1" applyFill="1" applyBorder="1"/>
    <xf numFmtId="0" fontId="3" fillId="0" borderId="40" xfId="0" applyFont="1" applyBorder="1" applyAlignment="1">
      <alignment horizontal="center" vertical="center"/>
    </xf>
    <xf numFmtId="1" fontId="3" fillId="2" borderId="41" xfId="0" applyNumberFormat="1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/>
    </xf>
    <xf numFmtId="0" fontId="10" fillId="0" borderId="4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/>
    </xf>
    <xf numFmtId="0" fontId="3" fillId="0" borderId="37" xfId="0" applyFont="1" applyBorder="1"/>
    <xf numFmtId="0" fontId="3" fillId="0" borderId="9" xfId="0" applyFont="1" applyFill="1" applyBorder="1" applyAlignment="1">
      <alignment horizontal="center" vertical="center"/>
    </xf>
    <xf numFmtId="166" fontId="3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8" fontId="3" fillId="3" borderId="12" xfId="0" applyNumberFormat="1" applyFon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168" fontId="3" fillId="3" borderId="13" xfId="0" applyNumberFormat="1" applyFont="1" applyFill="1" applyBorder="1" applyAlignment="1">
      <alignment horizontal="center" vertical="center"/>
    </xf>
    <xf numFmtId="168" fontId="3" fillId="3" borderId="14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3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7" fontId="3" fillId="2" borderId="16" xfId="0" applyNumberFormat="1" applyFont="1" applyFill="1" applyBorder="1" applyAlignment="1">
      <alignment horizontal="center" vertical="center"/>
    </xf>
    <xf numFmtId="167" fontId="3" fillId="2" borderId="17" xfId="0" applyNumberFormat="1" applyFont="1" applyFill="1" applyBorder="1" applyAlignment="1">
      <alignment horizontal="center" vertical="center"/>
    </xf>
    <xf numFmtId="167" fontId="3" fillId="2" borderId="18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52" xfId="0" applyBorder="1"/>
    <xf numFmtId="0" fontId="3" fillId="0" borderId="52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center" vertical="center"/>
    </xf>
    <xf numFmtId="168" fontId="3" fillId="3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 vs. ∆h</a:t>
            </a:r>
          </a:p>
        </c:rich>
      </c:tx>
      <c:layout>
        <c:manualLayout>
          <c:xMode val="edge"/>
          <c:yMode val="edge"/>
          <c:x val="0.34907721754871401"/>
          <c:y val="1.2564102479547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01643557419579"/>
          <c:y val="8.8111127342949541E-2"/>
          <c:w val="0.51015305537663314"/>
          <c:h val="0.815026567635597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'Kolonne 1'!$A$1</c:f>
              <c:strCache>
                <c:ptCount val="1"/>
                <c:pt idx="0">
                  <c:v>KOLONNE 1</c:v>
                </c:pt>
              </c:strCache>
            </c:strRef>
          </c:tx>
          <c:spPr>
            <a:ln w="28575">
              <a:noFill/>
            </a:ln>
          </c:spPr>
          <c:xVal>
            <c:numRef>
              <c:f>'Kolonne 1'!$I$11:$I$15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-0.107</c:v>
                </c:pt>
                <c:pt idx="2">
                  <c:v>-0.16099999999999998</c:v>
                </c:pt>
                <c:pt idx="3">
                  <c:v>-4.4000000000000004E-2</c:v>
                </c:pt>
                <c:pt idx="4">
                  <c:v>-6.4000000000000015E-2</c:v>
                </c:pt>
              </c:numCache>
            </c:numRef>
          </c:xVal>
          <c:yVal>
            <c:numRef>
              <c:f>'Kolonne 1'!$C$11:$C$15</c:f>
              <c:numCache>
                <c:formatCode>0.0E+00</c:formatCode>
                <c:ptCount val="5"/>
                <c:pt idx="0" formatCode="0">
                  <c:v>0</c:v>
                </c:pt>
                <c:pt idx="1">
                  <c:v>3.2499999999999998E-6</c:v>
                </c:pt>
                <c:pt idx="2">
                  <c:v>4.9166666666666673E-6</c:v>
                </c:pt>
                <c:pt idx="3">
                  <c:v>1.2499999999999999E-6</c:v>
                </c:pt>
                <c:pt idx="4">
                  <c:v>2.0833333333333334E-6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521-4FDE-8440-1C26A3745DC4}"/>
            </c:ext>
          </c:extLst>
        </c:ser>
        <c:ser>
          <c:idx val="2"/>
          <c:order val="1"/>
          <c:tx>
            <c:strRef>
              <c:f>'Kolonne 2'!$A$1</c:f>
              <c:strCache>
                <c:ptCount val="1"/>
                <c:pt idx="0">
                  <c:v>KOLONNE 2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</c:marker>
          <c:xVal>
            <c:numRef>
              <c:f>'Kolonne 2'!$I$11:$I$15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-9.6300000000000011E-2</c:v>
                </c:pt>
                <c:pt idx="2">
                  <c:v>-0.1449</c:v>
                </c:pt>
                <c:pt idx="3">
                  <c:v>-3.960000000000001E-2</c:v>
                </c:pt>
                <c:pt idx="4">
                  <c:v>-5.7600000000000012E-2</c:v>
                </c:pt>
              </c:numCache>
            </c:numRef>
          </c:xVal>
          <c:yVal>
            <c:numRef>
              <c:f>'Kolonne 2'!$C$11:$C$15</c:f>
              <c:numCache>
                <c:formatCode>0.0E+00</c:formatCode>
                <c:ptCount val="5"/>
                <c:pt idx="0" formatCode="0">
                  <c:v>0</c:v>
                </c:pt>
                <c:pt idx="1">
                  <c:v>3.2499999999999998E-6</c:v>
                </c:pt>
                <c:pt idx="2">
                  <c:v>4.9166666666666673E-6</c:v>
                </c:pt>
                <c:pt idx="3">
                  <c:v>1.2499999999999999E-6</c:v>
                </c:pt>
                <c:pt idx="4">
                  <c:v>2.0833333333333334E-6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521-4FDE-8440-1C26A3745DC4}"/>
            </c:ext>
          </c:extLst>
        </c:ser>
        <c:ser>
          <c:idx val="3"/>
          <c:order val="2"/>
          <c:tx>
            <c:strRef>
              <c:f>'Kolonne 3'!$A$1</c:f>
              <c:strCache>
                <c:ptCount val="1"/>
                <c:pt idx="0">
                  <c:v>KOLONNE 3</c:v>
                </c:pt>
              </c:strCache>
            </c:strRef>
          </c:tx>
          <c:spPr>
            <a:ln w="28575">
              <a:noFill/>
            </a:ln>
          </c:spPr>
          <c:xVal>
            <c:numRef>
              <c:f>'Kolonne 3'!$I$11:$I$15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-9.2020000000000018E-2</c:v>
                </c:pt>
                <c:pt idx="2">
                  <c:v>-0.13845999999999997</c:v>
                </c:pt>
                <c:pt idx="3">
                  <c:v>-3.7839999999999999E-2</c:v>
                </c:pt>
                <c:pt idx="4">
                  <c:v>-5.5040000000000033E-2</c:v>
                </c:pt>
              </c:numCache>
            </c:numRef>
          </c:xVal>
          <c:yVal>
            <c:numRef>
              <c:f>'Kolonne 3'!$C$11:$C$15</c:f>
              <c:numCache>
                <c:formatCode>0.0E+00</c:formatCode>
                <c:ptCount val="5"/>
                <c:pt idx="0" formatCode="0">
                  <c:v>0</c:v>
                </c:pt>
                <c:pt idx="1">
                  <c:v>3.2499999999999998E-6</c:v>
                </c:pt>
                <c:pt idx="2">
                  <c:v>4.9166666666666673E-6</c:v>
                </c:pt>
                <c:pt idx="3">
                  <c:v>1.2499999999999999E-6</c:v>
                </c:pt>
                <c:pt idx="4">
                  <c:v>2.0833333333333334E-6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521-4FDE-8440-1C26A3745DC4}"/>
            </c:ext>
          </c:extLst>
        </c:ser>
        <c:ser>
          <c:idx val="6"/>
          <c:order val="3"/>
          <c:tx>
            <c:strRef>
              <c:f>'Kolonne 4'!$A$1</c:f>
              <c:strCache>
                <c:ptCount val="1"/>
                <c:pt idx="0">
                  <c:v>KOLONNE 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'Kolonne 4'!$I$11:$I$15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-5.8850000000000006E-2</c:v>
                </c:pt>
                <c:pt idx="2">
                  <c:v>-8.854999999999999E-2</c:v>
                </c:pt>
                <c:pt idx="3">
                  <c:v>-2.4200000000000003E-2</c:v>
                </c:pt>
                <c:pt idx="4">
                  <c:v>-3.5200000000000002E-2</c:v>
                </c:pt>
              </c:numCache>
            </c:numRef>
          </c:xVal>
          <c:yVal>
            <c:numRef>
              <c:f>'Kolonne 4'!$C$11:$C$15</c:f>
              <c:numCache>
                <c:formatCode>0.0E+00</c:formatCode>
                <c:ptCount val="5"/>
                <c:pt idx="0" formatCode="0">
                  <c:v>0</c:v>
                </c:pt>
                <c:pt idx="1">
                  <c:v>3.2499999999999998E-6</c:v>
                </c:pt>
                <c:pt idx="2">
                  <c:v>4.9166666666666673E-6</c:v>
                </c:pt>
                <c:pt idx="3">
                  <c:v>1.2499999999999999E-6</c:v>
                </c:pt>
                <c:pt idx="4">
                  <c:v>2.0833333333333334E-6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21-4FDE-8440-1C26A3745DC4}"/>
            </c:ext>
          </c:extLst>
        </c:ser>
        <c:ser>
          <c:idx val="1"/>
          <c:order val="4"/>
          <c:tx>
            <c:strRef>
              <c:f>'Kolonne 5'!$A$1</c:f>
              <c:strCache>
                <c:ptCount val="1"/>
                <c:pt idx="0">
                  <c:v>KOLONNE 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'Kolonne 5'!$I$11:$I$15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-6.9550000000000015E-2</c:v>
                </c:pt>
                <c:pt idx="2">
                  <c:v>-0.10464999999999999</c:v>
                </c:pt>
                <c:pt idx="3">
                  <c:v>-2.8600000000000004E-2</c:v>
                </c:pt>
                <c:pt idx="4">
                  <c:v>-4.1600000000000012E-2</c:v>
                </c:pt>
              </c:numCache>
            </c:numRef>
          </c:xVal>
          <c:yVal>
            <c:numRef>
              <c:f>'Kolonne 5'!$C$11:$C$15</c:f>
              <c:numCache>
                <c:formatCode>0.0E+00</c:formatCode>
                <c:ptCount val="5"/>
                <c:pt idx="0" formatCode="0">
                  <c:v>0</c:v>
                </c:pt>
                <c:pt idx="1">
                  <c:v>3.2499999999999998E-6</c:v>
                </c:pt>
                <c:pt idx="2">
                  <c:v>4.9166666666666673E-6</c:v>
                </c:pt>
                <c:pt idx="3">
                  <c:v>1.2499999999999999E-6</c:v>
                </c:pt>
                <c:pt idx="4">
                  <c:v>2.0833333333333334E-6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21-4FDE-8440-1C26A3745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311296"/>
        <c:axId val="216317952"/>
      </c:scatterChart>
      <c:valAx>
        <c:axId val="21631129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∆h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16317952"/>
        <c:crosses val="autoZero"/>
        <c:crossBetween val="midCat"/>
      </c:valAx>
      <c:valAx>
        <c:axId val="2163179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 (m</a:t>
                </a:r>
                <a:r>
                  <a:rPr lang="en-US" baseline="30000"/>
                  <a:t>3</a:t>
                </a:r>
                <a:r>
                  <a:rPr lang="en-US"/>
                  <a:t>/s)</a:t>
                </a:r>
              </a:p>
            </c:rich>
          </c:tx>
          <c:layout>
            <c:manualLayout>
              <c:xMode val="edge"/>
              <c:yMode val="edge"/>
              <c:x val="1.0339759184112561E-2"/>
              <c:y val="0.44640731935075129"/>
            </c:manualLayout>
          </c:layout>
          <c:overlay val="0"/>
        </c:title>
        <c:numFmt formatCode="0.E+00" sourceLinked="0"/>
        <c:majorTickMark val="out"/>
        <c:minorTickMark val="none"/>
        <c:tickLblPos val="high"/>
        <c:spPr>
          <a:ln w="12700">
            <a:solidFill>
              <a:schemeClr val="tx1"/>
            </a:solidFill>
          </a:ln>
        </c:spPr>
        <c:crossAx val="216311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946813485317878"/>
          <c:y val="0.10045593512042575"/>
          <c:w val="0.15666497488723471"/>
          <c:h val="0.3470626477862458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 vs. ∆h/L</a:t>
            </a:r>
          </a:p>
        </c:rich>
      </c:tx>
      <c:layout>
        <c:manualLayout>
          <c:xMode val="edge"/>
          <c:yMode val="edge"/>
          <c:x val="0.34907721754871401"/>
          <c:y val="1.2564102479547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01643557419579"/>
          <c:y val="8.8111127342949541E-2"/>
          <c:w val="0.51015305537663314"/>
          <c:h val="0.815026567635597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'Kolonne 1'!$A$1</c:f>
              <c:strCache>
                <c:ptCount val="1"/>
                <c:pt idx="0">
                  <c:v>KOLONNE 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9201110008000689"/>
                  <c:y val="-0.3698593043307638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accent1"/>
                        </a:solidFill>
                      </a:rPr>
                      <a:t>y = 2E-05x - 2E-07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'Kolonne 1'!$J$11:$J$15</c:f>
              <c:numCache>
                <c:formatCode>0.00</c:formatCode>
                <c:ptCount val="5"/>
                <c:pt idx="0">
                  <c:v>0</c:v>
                </c:pt>
                <c:pt idx="1">
                  <c:v>-0.53499999999999992</c:v>
                </c:pt>
                <c:pt idx="2">
                  <c:v>-0.80499999999999983</c:v>
                </c:pt>
                <c:pt idx="3">
                  <c:v>-0.22</c:v>
                </c:pt>
                <c:pt idx="4">
                  <c:v>-0.32000000000000006</c:v>
                </c:pt>
              </c:numCache>
            </c:numRef>
          </c:xVal>
          <c:yVal>
            <c:numRef>
              <c:f>'Kolonne 1'!$E$11:$E$15</c:f>
              <c:numCache>
                <c:formatCode>0.0E+00</c:formatCode>
                <c:ptCount val="5"/>
                <c:pt idx="0" formatCode="General">
                  <c:v>0</c:v>
                </c:pt>
                <c:pt idx="1">
                  <c:v>1.3686371532347212E-3</c:v>
                </c:pt>
                <c:pt idx="2">
                  <c:v>2.0705023600217582E-3</c:v>
                </c:pt>
                <c:pt idx="3">
                  <c:v>5.2639890509027733E-4</c:v>
                </c:pt>
                <c:pt idx="4">
                  <c:v>8.7733150848379573E-4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D8-415B-854C-F3ACD01EC3DE}"/>
            </c:ext>
          </c:extLst>
        </c:ser>
        <c:ser>
          <c:idx val="2"/>
          <c:order val="1"/>
          <c:tx>
            <c:strRef>
              <c:f>'Kolonne 2'!$A$1</c:f>
              <c:strCache>
                <c:ptCount val="1"/>
                <c:pt idx="0">
                  <c:v>KOLONNE 2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</c:marker>
          <c:trendline>
            <c:trendlineType val="linear"/>
            <c:dispRSqr val="0"/>
            <c:dispEq val="1"/>
            <c:trendlineLbl>
              <c:layout>
                <c:manualLayout>
                  <c:x val="0.15844351083373101"/>
                  <c:y val="-0.562189915449593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da-DK">
                        <a:solidFill>
                          <a:srgbClr val="0070C0"/>
                        </a:solidFill>
                      </a:rPr>
                      <a:t>y = 9E-05x - 7E-07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'Kolonne 2'!$J$11:$J$15</c:f>
              <c:numCache>
                <c:formatCode>0.00</c:formatCode>
                <c:ptCount val="5"/>
                <c:pt idx="0">
                  <c:v>0</c:v>
                </c:pt>
                <c:pt idx="1">
                  <c:v>-0.48150000000000004</c:v>
                </c:pt>
                <c:pt idx="2">
                  <c:v>-0.72449999999999992</c:v>
                </c:pt>
                <c:pt idx="3">
                  <c:v>-0.19800000000000004</c:v>
                </c:pt>
                <c:pt idx="4">
                  <c:v>-0.28800000000000003</c:v>
                </c:pt>
              </c:numCache>
            </c:numRef>
          </c:xVal>
          <c:yVal>
            <c:numRef>
              <c:f>'Kolonne 2'!$E$11:$E$15</c:f>
              <c:numCache>
                <c:formatCode>0.0E+00</c:formatCode>
                <c:ptCount val="5"/>
                <c:pt idx="0" formatCode="General">
                  <c:v>0</c:v>
                </c:pt>
                <c:pt idx="1">
                  <c:v>1.3686371532347212E-3</c:v>
                </c:pt>
                <c:pt idx="2">
                  <c:v>2.0705023600217582E-3</c:v>
                </c:pt>
                <c:pt idx="3">
                  <c:v>5.2639890509027733E-4</c:v>
                </c:pt>
                <c:pt idx="4">
                  <c:v>8.7733150848379573E-4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D8-415B-854C-F3ACD01EC3DE}"/>
            </c:ext>
          </c:extLst>
        </c:ser>
        <c:ser>
          <c:idx val="3"/>
          <c:order val="2"/>
          <c:tx>
            <c:strRef>
              <c:f>'Kolonne 3'!$A$1</c:f>
              <c:strCache>
                <c:ptCount val="1"/>
                <c:pt idx="0">
                  <c:v>KOLONNE 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5376611470634767"/>
                  <c:y val="-0.685532372580147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y = 5E-05x + 2E-06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'Kolonne 3'!$J$11:$J$15</c:f>
              <c:numCache>
                <c:formatCode>0.00</c:formatCode>
                <c:ptCount val="5"/>
                <c:pt idx="0">
                  <c:v>0</c:v>
                </c:pt>
                <c:pt idx="1">
                  <c:v>-0.46010000000000006</c:v>
                </c:pt>
                <c:pt idx="2">
                  <c:v>-0.6922999999999998</c:v>
                </c:pt>
                <c:pt idx="3">
                  <c:v>-0.18919999999999998</c:v>
                </c:pt>
                <c:pt idx="4">
                  <c:v>-0.27520000000000017</c:v>
                </c:pt>
              </c:numCache>
            </c:numRef>
          </c:xVal>
          <c:yVal>
            <c:numRef>
              <c:f>'Kolonne 3'!$E$11:$E$15</c:f>
              <c:numCache>
                <c:formatCode>0.0E+00</c:formatCode>
                <c:ptCount val="5"/>
                <c:pt idx="0" formatCode="General">
                  <c:v>0</c:v>
                </c:pt>
                <c:pt idx="1">
                  <c:v>1.3686371532347212E-3</c:v>
                </c:pt>
                <c:pt idx="2">
                  <c:v>2.0705023600217582E-3</c:v>
                </c:pt>
                <c:pt idx="3">
                  <c:v>5.2639890509027733E-4</c:v>
                </c:pt>
                <c:pt idx="4">
                  <c:v>8.7733150848379573E-4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D8-415B-854C-F3ACD01EC3DE}"/>
            </c:ext>
          </c:extLst>
        </c:ser>
        <c:ser>
          <c:idx val="6"/>
          <c:order val="3"/>
          <c:tx>
            <c:strRef>
              <c:f>'Kolonne 4'!$A$1</c:f>
              <c:strCache>
                <c:ptCount val="1"/>
                <c:pt idx="0">
                  <c:v>KOLONNE 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chemeClr val="bg1"/>
                </a:solidFill>
              </a:ln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0.43435376245798674"/>
                  <c:y val="-0.7524299764475660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da-DK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y = 4E-05x - 6E-07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'Kolonne 4'!$J$11:$J$15</c:f>
              <c:numCache>
                <c:formatCode>0.00</c:formatCode>
                <c:ptCount val="5"/>
                <c:pt idx="0">
                  <c:v>0</c:v>
                </c:pt>
                <c:pt idx="1">
                  <c:v>-0.29425000000000001</c:v>
                </c:pt>
                <c:pt idx="2">
                  <c:v>-0.44274999999999992</c:v>
                </c:pt>
                <c:pt idx="3">
                  <c:v>-0.12100000000000001</c:v>
                </c:pt>
                <c:pt idx="4">
                  <c:v>-0.17599999999999999</c:v>
                </c:pt>
              </c:numCache>
            </c:numRef>
          </c:xVal>
          <c:yVal>
            <c:numRef>
              <c:f>'Kolonne 4'!$E$11:$E$15</c:f>
              <c:numCache>
                <c:formatCode>0.0E+00</c:formatCode>
                <c:ptCount val="5"/>
                <c:pt idx="0" formatCode="General">
                  <c:v>0</c:v>
                </c:pt>
                <c:pt idx="1">
                  <c:v>1.3686371532347212E-3</c:v>
                </c:pt>
                <c:pt idx="2">
                  <c:v>2.0705023600217582E-3</c:v>
                </c:pt>
                <c:pt idx="3">
                  <c:v>5.2639890509027733E-4</c:v>
                </c:pt>
                <c:pt idx="4">
                  <c:v>8.7733150848379573E-4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D8-415B-854C-F3ACD01EC3DE}"/>
            </c:ext>
          </c:extLst>
        </c:ser>
        <c:ser>
          <c:idx val="1"/>
          <c:order val="4"/>
          <c:tx>
            <c:strRef>
              <c:f>'Kolonne 5'!$A$1</c:f>
              <c:strCache>
                <c:ptCount val="1"/>
                <c:pt idx="0">
                  <c:v>KOLONNE 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0.49445302518802259"/>
                  <c:y val="-0.7148000742721428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accent3">
                            <a:lumMod val="75000"/>
                          </a:schemeClr>
                        </a:solidFill>
                      </a:rPr>
                      <a:t>y = 3E-05x + 2E-07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'Kolonne 5'!$J$11:$J$15</c:f>
              <c:numCache>
                <c:formatCode>0.00</c:formatCode>
                <c:ptCount val="5"/>
                <c:pt idx="0">
                  <c:v>0</c:v>
                </c:pt>
                <c:pt idx="1">
                  <c:v>-0.34775000000000006</c:v>
                </c:pt>
                <c:pt idx="2">
                  <c:v>-0.52324999999999988</c:v>
                </c:pt>
                <c:pt idx="3">
                  <c:v>-0.14300000000000002</c:v>
                </c:pt>
                <c:pt idx="4">
                  <c:v>-0.20800000000000005</c:v>
                </c:pt>
              </c:numCache>
            </c:numRef>
          </c:xVal>
          <c:yVal>
            <c:numRef>
              <c:f>'Kolonne 5'!$E$11:$E$15</c:f>
              <c:numCache>
                <c:formatCode>0.0E+00</c:formatCode>
                <c:ptCount val="5"/>
                <c:pt idx="0" formatCode="General">
                  <c:v>0</c:v>
                </c:pt>
                <c:pt idx="1">
                  <c:v>1.3686371532347212E-3</c:v>
                </c:pt>
                <c:pt idx="2">
                  <c:v>2.0705023600217582E-3</c:v>
                </c:pt>
                <c:pt idx="3">
                  <c:v>5.2639890509027733E-4</c:v>
                </c:pt>
                <c:pt idx="4">
                  <c:v>8.7733150848379573E-4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D8-415B-854C-F3ACD01EC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311296"/>
        <c:axId val="216317952"/>
      </c:scatterChart>
      <c:valAx>
        <c:axId val="21631129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∆h/L (-)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16317952"/>
        <c:crosses val="autoZero"/>
        <c:crossBetween val="midCat"/>
      </c:valAx>
      <c:valAx>
        <c:axId val="216317952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 (m/s)</a:t>
                </a:r>
              </a:p>
            </c:rich>
          </c:tx>
          <c:layout>
            <c:manualLayout>
              <c:xMode val="edge"/>
              <c:yMode val="edge"/>
              <c:x val="1.9135285283103747E-2"/>
              <c:y val="0.45044599266137697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spPr>
          <a:ln w="12700">
            <a:solidFill>
              <a:schemeClr val="tx1"/>
            </a:solidFill>
          </a:ln>
        </c:spPr>
        <c:crossAx val="216311296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6946813485317878"/>
          <c:y val="0.10045593512042575"/>
          <c:w val="0.13284494299514904"/>
          <c:h val="0.564505948822222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Sporstofforsøg: x </a:t>
            </a:r>
            <a:r>
              <a:rPr lang="en-US" i="1"/>
              <a:t>vs.</a:t>
            </a:r>
            <a:r>
              <a:rPr lang="en-US"/>
              <a:t> t</a:t>
            </a:r>
          </a:p>
        </c:rich>
      </c:tx>
      <c:layout>
        <c:manualLayout>
          <c:xMode val="edge"/>
          <c:yMode val="edge"/>
          <c:x val="0.34907721754871401"/>
          <c:y val="1.2564102479547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01643557419579"/>
          <c:y val="8.8111127342949541E-2"/>
          <c:w val="0.51015305537663314"/>
          <c:h val="0.815026567635597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'Kolonne 1'!$A$1</c:f>
              <c:strCache>
                <c:ptCount val="1"/>
                <c:pt idx="0">
                  <c:v>KOLONNE 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1.3507897192582564E-2"/>
                  <c:y val="-2.3182750121929891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'Kolonne 1'!$P$8:$P$16</c:f>
              <c:numCache>
                <c:formatCode>General</c:formatCode>
                <c:ptCount val="9"/>
                <c:pt idx="0">
                  <c:v>0</c:v>
                </c:pt>
                <c:pt idx="2">
                  <c:v>18</c:v>
                </c:pt>
                <c:pt idx="4">
                  <c:v>35</c:v>
                </c:pt>
                <c:pt idx="6">
                  <c:v>54</c:v>
                </c:pt>
                <c:pt idx="8">
                  <c:v>74</c:v>
                </c:pt>
              </c:numCache>
            </c:numRef>
          </c:xVal>
          <c:yVal>
            <c:numRef>
              <c:f>'Kolonne 1'!$O$8:$O$16</c:f>
              <c:numCache>
                <c:formatCode>General</c:formatCode>
                <c:ptCount val="9"/>
                <c:pt idx="0">
                  <c:v>5</c:v>
                </c:pt>
                <c:pt idx="2">
                  <c:v>10</c:v>
                </c:pt>
                <c:pt idx="4">
                  <c:v>15</c:v>
                </c:pt>
                <c:pt idx="6">
                  <c:v>20</c:v>
                </c:pt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EC-4777-A926-E87E4E0DD97B}"/>
            </c:ext>
          </c:extLst>
        </c:ser>
        <c:ser>
          <c:idx val="2"/>
          <c:order val="1"/>
          <c:tx>
            <c:strRef>
              <c:f>'Kolonne 2'!$A$1</c:f>
              <c:strCache>
                <c:ptCount val="1"/>
                <c:pt idx="0">
                  <c:v>KOLONNE 2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</c:marker>
          <c:trendline>
            <c:trendlineType val="linear"/>
            <c:dispRSqr val="0"/>
            <c:dispEq val="1"/>
            <c:trendlineLbl>
              <c:layout>
                <c:manualLayout>
                  <c:x val="-7.2245834995118982E-2"/>
                  <c:y val="5.838707066791209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'Kolonne 2'!$P$8:$P$16</c:f>
              <c:numCache>
                <c:formatCode>General</c:formatCode>
                <c:ptCount val="9"/>
                <c:pt idx="0">
                  <c:v>0</c:v>
                </c:pt>
                <c:pt idx="2">
                  <c:v>20</c:v>
                </c:pt>
                <c:pt idx="4">
                  <c:v>40</c:v>
                </c:pt>
                <c:pt idx="6">
                  <c:v>60</c:v>
                </c:pt>
                <c:pt idx="8">
                  <c:v>80</c:v>
                </c:pt>
              </c:numCache>
            </c:numRef>
          </c:xVal>
          <c:yVal>
            <c:numRef>
              <c:f>'Kolonne 2'!$O$8:$O$16</c:f>
              <c:numCache>
                <c:formatCode>General</c:formatCode>
                <c:ptCount val="9"/>
                <c:pt idx="0">
                  <c:v>5</c:v>
                </c:pt>
                <c:pt idx="2">
                  <c:v>10</c:v>
                </c:pt>
                <c:pt idx="4">
                  <c:v>15</c:v>
                </c:pt>
                <c:pt idx="6">
                  <c:v>20</c:v>
                </c:pt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EC-4777-A926-E87E4E0DD97B}"/>
            </c:ext>
          </c:extLst>
        </c:ser>
        <c:ser>
          <c:idx val="3"/>
          <c:order val="2"/>
          <c:tx>
            <c:strRef>
              <c:f>'Kolonne 3'!$A$1</c:f>
              <c:strCache>
                <c:ptCount val="1"/>
                <c:pt idx="0">
                  <c:v>KOLONNE 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4.3669145254908184E-2"/>
                  <c:y val="3.1174329500968434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'Kolonne 3'!$P$8:$P$16</c:f>
              <c:numCache>
                <c:formatCode>General</c:formatCode>
                <c:ptCount val="9"/>
                <c:pt idx="0">
                  <c:v>0</c:v>
                </c:pt>
                <c:pt idx="2">
                  <c:v>21</c:v>
                </c:pt>
                <c:pt idx="4">
                  <c:v>46</c:v>
                </c:pt>
                <c:pt idx="6">
                  <c:v>64</c:v>
                </c:pt>
                <c:pt idx="8">
                  <c:v>90</c:v>
                </c:pt>
              </c:numCache>
            </c:numRef>
          </c:xVal>
          <c:yVal>
            <c:numRef>
              <c:f>'Kolonne 3'!$O$8:$O$16</c:f>
              <c:numCache>
                <c:formatCode>General</c:formatCode>
                <c:ptCount val="9"/>
                <c:pt idx="0">
                  <c:v>5</c:v>
                </c:pt>
                <c:pt idx="2">
                  <c:v>10</c:v>
                </c:pt>
                <c:pt idx="4">
                  <c:v>15</c:v>
                </c:pt>
                <c:pt idx="6">
                  <c:v>20</c:v>
                </c:pt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EC-4777-A926-E87E4E0DD97B}"/>
            </c:ext>
          </c:extLst>
        </c:ser>
        <c:ser>
          <c:idx val="6"/>
          <c:order val="3"/>
          <c:tx>
            <c:strRef>
              <c:f>'Kolonne 4'!$A$1</c:f>
              <c:strCache>
                <c:ptCount val="1"/>
                <c:pt idx="0">
                  <c:v>KOLONNE 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chemeClr val="bg1"/>
                </a:solidFill>
              </a:ln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-0.15830374386860255"/>
                  <c:y val="0.1483984452970334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'Kolonne 4'!$P$8:$P$16</c:f>
              <c:numCache>
                <c:formatCode>General</c:formatCode>
                <c:ptCount val="9"/>
                <c:pt idx="0">
                  <c:v>0</c:v>
                </c:pt>
                <c:pt idx="2">
                  <c:v>19</c:v>
                </c:pt>
                <c:pt idx="4">
                  <c:v>38</c:v>
                </c:pt>
                <c:pt idx="6">
                  <c:v>55</c:v>
                </c:pt>
                <c:pt idx="8">
                  <c:v>75</c:v>
                </c:pt>
              </c:numCache>
            </c:numRef>
          </c:xVal>
          <c:yVal>
            <c:numRef>
              <c:f>'Kolonne 4'!$O$8:$O$16</c:f>
              <c:numCache>
                <c:formatCode>General</c:formatCode>
                <c:ptCount val="9"/>
                <c:pt idx="0">
                  <c:v>5</c:v>
                </c:pt>
                <c:pt idx="2">
                  <c:v>10</c:v>
                </c:pt>
                <c:pt idx="4">
                  <c:v>15</c:v>
                </c:pt>
                <c:pt idx="6">
                  <c:v>20</c:v>
                </c:pt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EC-4777-A926-E87E4E0DD97B}"/>
            </c:ext>
          </c:extLst>
        </c:ser>
        <c:ser>
          <c:idx val="1"/>
          <c:order val="4"/>
          <c:tx>
            <c:strRef>
              <c:f>'Kolonne 5'!$A$1</c:f>
              <c:strCache>
                <c:ptCount val="1"/>
                <c:pt idx="0">
                  <c:v>KOLONNE 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-0.12426305991420239"/>
                  <c:y val="0.1107192652197268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'Kolonne 5'!$P$8:$P$16</c:f>
              <c:numCache>
                <c:formatCode>General</c:formatCode>
                <c:ptCount val="9"/>
                <c:pt idx="0">
                  <c:v>0</c:v>
                </c:pt>
                <c:pt idx="2">
                  <c:v>14</c:v>
                </c:pt>
                <c:pt idx="4">
                  <c:v>31</c:v>
                </c:pt>
                <c:pt idx="6">
                  <c:v>47</c:v>
                </c:pt>
                <c:pt idx="8">
                  <c:v>60</c:v>
                </c:pt>
              </c:numCache>
            </c:numRef>
          </c:xVal>
          <c:yVal>
            <c:numRef>
              <c:f>'Kolonne 5'!$O$8:$O$16</c:f>
              <c:numCache>
                <c:formatCode>General</c:formatCode>
                <c:ptCount val="9"/>
                <c:pt idx="0">
                  <c:v>5</c:v>
                </c:pt>
                <c:pt idx="2">
                  <c:v>10</c:v>
                </c:pt>
                <c:pt idx="4">
                  <c:v>15</c:v>
                </c:pt>
                <c:pt idx="6">
                  <c:v>20</c:v>
                </c:pt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6EC-4777-A926-E87E4E0DD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311296"/>
        <c:axId val="216317952"/>
      </c:scatterChart>
      <c:valAx>
        <c:axId val="21631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Tid t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16317952"/>
        <c:crosses val="autoZero"/>
        <c:crossBetween val="midCat"/>
      </c:valAx>
      <c:valAx>
        <c:axId val="216317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Afstand</a:t>
                </a:r>
                <a:r>
                  <a:rPr lang="en-US" baseline="0"/>
                  <a:t> x</a:t>
                </a:r>
                <a:r>
                  <a:rPr lang="en-US"/>
                  <a:t> (cm)</a:t>
                </a:r>
              </a:p>
            </c:rich>
          </c:tx>
          <c:layout>
            <c:manualLayout>
              <c:xMode val="edge"/>
              <c:yMode val="edge"/>
              <c:x val="1.9135285283103747E-2"/>
              <c:y val="0.450445992661376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16311296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6946813485317878"/>
          <c:y val="0.10045593512042575"/>
          <c:w val="0.14750819901155798"/>
          <c:h val="0.5645059488222226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Hydraulisk ledningsevne (K) vs. porøsitet (n)</a:t>
            </a:r>
          </a:p>
        </c:rich>
      </c:tx>
      <c:layout>
        <c:manualLayout>
          <c:xMode val="edge"/>
          <c:yMode val="edge"/>
          <c:x val="0.24033230221222346"/>
          <c:y val="9.42350298318176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0123220720567"/>
          <c:y val="7.9064695435010574E-2"/>
          <c:w val="0.64244774090738654"/>
          <c:h val="0.79517801326250537"/>
        </c:manualLayout>
      </c:layout>
      <c:scatterChart>
        <c:scatterStyle val="lineMarker"/>
        <c:varyColors val="0"/>
        <c:ser>
          <c:idx val="1"/>
          <c:order val="0"/>
          <c:tx>
            <c:strRef>
              <c:f>'Graf K vs. n'!$A$2</c:f>
              <c:strCache>
                <c:ptCount val="1"/>
                <c:pt idx="0">
                  <c:v>Kol.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'Graf K vs. n'!$B$2</c:f>
              <c:numCache>
                <c:formatCode>0.0E+00</c:formatCode>
                <c:ptCount val="1"/>
                <c:pt idx="0">
                  <c:v>2.5661590418604601E-3</c:v>
                </c:pt>
              </c:numCache>
            </c:numRef>
          </c:xVal>
          <c:yVal>
            <c:numRef>
              <c:f>'Graf K vs. n'!$C$2</c:f>
              <c:numCache>
                <c:formatCode>0.00</c:formatCode>
                <c:ptCount val="1"/>
                <c:pt idx="0">
                  <c:v>0.35093260339351828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561-406A-8996-601252F29A3F}"/>
            </c:ext>
          </c:extLst>
        </c:ser>
        <c:ser>
          <c:idx val="2"/>
          <c:order val="1"/>
          <c:tx>
            <c:strRef>
              <c:f>'Graf K vs. n'!$A$3</c:f>
              <c:strCache>
                <c:ptCount val="1"/>
                <c:pt idx="0">
                  <c:v>Kol.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'Graf K vs. n'!$B$3</c:f>
              <c:numCache>
                <c:formatCode>0.0E+00</c:formatCode>
                <c:ptCount val="1"/>
                <c:pt idx="0">
                  <c:v>2.8512878242893994E-3</c:v>
                </c:pt>
              </c:numCache>
            </c:numRef>
          </c:xVal>
          <c:yVal>
            <c:numRef>
              <c:f>'Graf K vs. n'!$C$3</c:f>
              <c:numCache>
                <c:formatCode>0.00</c:formatCode>
                <c:ptCount val="1"/>
                <c:pt idx="0">
                  <c:v>0.30882069098629611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561-406A-8996-601252F29A3F}"/>
            </c:ext>
          </c:extLst>
        </c:ser>
        <c:ser>
          <c:idx val="3"/>
          <c:order val="2"/>
          <c:tx>
            <c:strRef>
              <c:f>'Graf K vs. n'!$A$4</c:f>
              <c:strCache>
                <c:ptCount val="1"/>
                <c:pt idx="0">
                  <c:v>Kol.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'Graf K vs. n'!$B$4</c:f>
              <c:numCache>
                <c:formatCode>0.0E+00</c:formatCode>
                <c:ptCount val="1"/>
                <c:pt idx="0">
                  <c:v>2.9839058626284416E-3</c:v>
                </c:pt>
              </c:numCache>
            </c:numRef>
          </c:xVal>
          <c:yVal>
            <c:numRef>
              <c:f>'Graf K vs. n'!$C$4</c:f>
              <c:numCache>
                <c:formatCode>0.00</c:formatCode>
                <c:ptCount val="1"/>
                <c:pt idx="0">
                  <c:v>0.41732576815492711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561-406A-8996-601252F29A3F}"/>
            </c:ext>
          </c:extLst>
        </c:ser>
        <c:ser>
          <c:idx val="4"/>
          <c:order val="3"/>
          <c:tx>
            <c:strRef>
              <c:f>'Graf K vs. n'!$A$5</c:f>
              <c:strCache>
                <c:ptCount val="1"/>
                <c:pt idx="0">
                  <c:v>Kol.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'Graf K vs. n'!$B$5</c:f>
              <c:numCache>
                <c:formatCode>0.0E+00</c:formatCode>
                <c:ptCount val="1"/>
                <c:pt idx="0">
                  <c:v>4.6657437124735628E-3</c:v>
                </c:pt>
              </c:numCache>
            </c:numRef>
          </c:xVal>
          <c:yVal>
            <c:numRef>
              <c:f>'Graf K vs. n'!$C$5</c:f>
              <c:numCache>
                <c:formatCode>0.00</c:formatCode>
                <c:ptCount val="1"/>
                <c:pt idx="0">
                  <c:v>0.24915961093576533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561-406A-8996-601252F29A3F}"/>
            </c:ext>
          </c:extLst>
        </c:ser>
        <c:ser>
          <c:idx val="5"/>
          <c:order val="4"/>
          <c:tx>
            <c:strRef>
              <c:f>'Graf K vs. n'!$A$6</c:f>
              <c:strCache>
                <c:ptCount val="1"/>
                <c:pt idx="0">
                  <c:v>Kol. 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'Graf K vs. n'!$B$6</c:f>
              <c:numCache>
                <c:formatCode>0.0E+00</c:formatCode>
                <c:ptCount val="1"/>
                <c:pt idx="0">
                  <c:v>3.94793698747763E-3</c:v>
                </c:pt>
              </c:numCache>
            </c:numRef>
          </c:xVal>
          <c:yVal>
            <c:numRef>
              <c:f>'Graf K vs. n'!$C$6</c:f>
              <c:numCache>
                <c:formatCode>0.00</c:formatCode>
                <c:ptCount val="1"/>
                <c:pt idx="0">
                  <c:v>0.28108423979421943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561-406A-8996-601252F29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737152"/>
        <c:axId val="429737480"/>
      </c:scatterChart>
      <c:valAx>
        <c:axId val="429737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Hydraulisk ledningsevne, </a:t>
                </a:r>
                <a:r>
                  <a:rPr lang="en-US" i="1"/>
                  <a:t>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37480"/>
        <c:crosses val="autoZero"/>
        <c:crossBetween val="midCat"/>
      </c:valAx>
      <c:valAx>
        <c:axId val="429737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Porøsitet, </a:t>
                </a:r>
                <a:r>
                  <a:rPr lang="en-US" i="1"/>
                  <a:t>n</a:t>
                </a:r>
              </a:p>
            </c:rich>
          </c:tx>
          <c:layout>
            <c:manualLayout>
              <c:xMode val="edge"/>
              <c:yMode val="edge"/>
              <c:x val="2.4284475281873375E-2"/>
              <c:y val="0.415955216914282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371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3086551681039866"/>
          <c:y val="0.29667116612139377"/>
          <c:w val="8.9769403824521934E-2"/>
          <c:h val="0.305143043704895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800" b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6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6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65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</xdr:rowOff>
    </xdr:from>
    <xdr:to>
      <xdr:col>12</xdr:col>
      <xdr:colOff>0</xdr:colOff>
      <xdr:row>27</xdr:row>
      <xdr:rowOff>1</xdr:rowOff>
    </xdr:to>
    <xdr:sp macro="" textlink="">
      <xdr:nvSpPr>
        <xdr:cNvPr id="2" name="TextBox 1"/>
        <xdr:cNvSpPr txBox="1"/>
      </xdr:nvSpPr>
      <xdr:spPr>
        <a:xfrm>
          <a:off x="266700" y="5819776"/>
          <a:ext cx="10467975" cy="1466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rgbClr val="0070C0"/>
              </a:solidFill>
              <a:latin typeface="+mn-lt"/>
            </a:rPr>
            <a:t>Dette regneark</a:t>
          </a:r>
          <a:r>
            <a:rPr lang="en-US" sz="1400" b="1" baseline="0">
              <a:solidFill>
                <a:srgbClr val="0070C0"/>
              </a:solidFill>
              <a:latin typeface="+mn-lt"/>
            </a:rPr>
            <a:t> kan bruges til beregninger og er forudfyldt med 'pseodu-observationer' i de hvide felter, samt formler og grafer. </a:t>
          </a:r>
          <a:r>
            <a:rPr lang="en-US" sz="14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De grå felter er beregningfelter eller felter med faste værdier. Arket er klargjort til resultater fra fem forsøg/kolonner.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 baseline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rgbClr val="0070C0"/>
              </a:solidFill>
              <a:latin typeface="+mn-lt"/>
            </a:rPr>
            <a:t>Ved brug af regnearket overskrives de hvide felter med egne observationer.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 baseline="0">
            <a:solidFill>
              <a:srgbClr val="0070C0"/>
            </a:solidFill>
            <a:latin typeface="+mn-lt"/>
          </a:endParaRPr>
        </a:p>
        <a:p>
          <a:r>
            <a:rPr lang="en-US" sz="1400" b="1" baseline="0">
              <a:solidFill>
                <a:srgbClr val="0070C0"/>
              </a:solidFill>
              <a:latin typeface="+mn-lt"/>
            </a:rPr>
            <a:t>Samme regneark findes i en 'tom' form, hvor kursisterne selv skal udfylde de grå beregningsfelter med formler.</a:t>
          </a:r>
          <a:endParaRPr lang="en-US" sz="1400" b="1">
            <a:solidFill>
              <a:srgbClr val="0070C0"/>
            </a:solidFill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636" cy="60786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636" cy="60786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636" cy="60786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25</xdr:col>
      <xdr:colOff>0</xdr:colOff>
      <xdr:row>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zoomScaleNormal="100" workbookViewId="0">
      <selection activeCell="P32" sqref="P32"/>
    </sheetView>
  </sheetViews>
  <sheetFormatPr defaultColWidth="9.140625" defaultRowHeight="21" x14ac:dyDescent="0.35"/>
  <cols>
    <col min="1" max="1" width="4" style="1" customWidth="1"/>
    <col min="2" max="2" width="17" style="1" customWidth="1"/>
    <col min="3" max="3" width="15.5703125" style="1" customWidth="1"/>
    <col min="4" max="4" width="1.7109375" style="1" customWidth="1"/>
    <col min="5" max="5" width="28" style="1" customWidth="1"/>
    <col min="6" max="6" width="1.7109375" style="1" customWidth="1"/>
    <col min="7" max="8" width="11.42578125" style="1" customWidth="1"/>
    <col min="9" max="9" width="17.85546875" style="1" customWidth="1"/>
    <col min="10" max="10" width="13.140625" style="1" customWidth="1"/>
    <col min="11" max="11" width="1.7109375" style="1" customWidth="1"/>
    <col min="12" max="12" width="37.42578125" style="1" customWidth="1"/>
    <col min="13" max="13" width="4.28515625" style="29" customWidth="1"/>
    <col min="14" max="14" width="4.5703125" style="29" customWidth="1"/>
    <col min="15" max="16" width="14.140625" style="1" customWidth="1"/>
    <col min="17" max="17" width="1.7109375" style="1" customWidth="1"/>
    <col min="18" max="18" width="26.7109375" style="1" bestFit="1" customWidth="1"/>
    <col min="19" max="19" width="6.140625" style="1" customWidth="1"/>
    <col min="20" max="20" width="15.28515625" style="1" customWidth="1"/>
    <col min="21" max="21" width="11.42578125" style="1" customWidth="1"/>
    <col min="22" max="16384" width="9.140625" style="1"/>
  </cols>
  <sheetData>
    <row r="1" spans="1:21" x14ac:dyDescent="0.35">
      <c r="A1" s="2" t="s">
        <v>3</v>
      </c>
    </row>
    <row r="2" spans="1:21" ht="21.75" thickBot="1" x14ac:dyDescent="0.4">
      <c r="N2" s="148"/>
    </row>
    <row r="3" spans="1:21" ht="21.75" thickBot="1" x14ac:dyDescent="0.4">
      <c r="A3" s="3" t="s">
        <v>52</v>
      </c>
      <c r="D3" s="71"/>
      <c r="E3" s="123" t="s">
        <v>11</v>
      </c>
      <c r="F3" s="124"/>
      <c r="G3" s="125"/>
      <c r="N3" s="148"/>
      <c r="O3" s="3" t="s">
        <v>14</v>
      </c>
    </row>
    <row r="4" spans="1:21" x14ac:dyDescent="0.35">
      <c r="A4" s="2"/>
      <c r="D4" s="72"/>
      <c r="E4" s="55" t="s">
        <v>8</v>
      </c>
      <c r="F4" s="56"/>
      <c r="G4" s="60">
        <v>5.5E-2</v>
      </c>
      <c r="I4" s="1" t="s">
        <v>56</v>
      </c>
      <c r="N4" s="148"/>
    </row>
    <row r="5" spans="1:21" ht="24.75" thickBot="1" x14ac:dyDescent="0.5">
      <c r="A5" s="2"/>
      <c r="D5" s="72"/>
      <c r="E5" s="65" t="s">
        <v>9</v>
      </c>
      <c r="F5" s="57"/>
      <c r="G5" s="61">
        <f>3.14*(0.055/2)^2</f>
        <v>2.374625E-3</v>
      </c>
      <c r="I5" s="1" t="s">
        <v>57</v>
      </c>
      <c r="N5" s="148"/>
      <c r="O5" s="19"/>
      <c r="P5" s="19"/>
    </row>
    <row r="6" spans="1:21" ht="24.75" thickBot="1" x14ac:dyDescent="0.5">
      <c r="D6" s="72"/>
      <c r="E6" s="58" t="s">
        <v>10</v>
      </c>
      <c r="F6" s="59"/>
      <c r="G6" s="62">
        <v>0.2</v>
      </c>
      <c r="I6" s="1" t="s">
        <v>58</v>
      </c>
      <c r="N6" s="148"/>
      <c r="O6" s="131" t="s">
        <v>51</v>
      </c>
      <c r="P6" s="132"/>
      <c r="R6" s="103" t="s">
        <v>50</v>
      </c>
    </row>
    <row r="7" spans="1:21" ht="21.75" thickBot="1" x14ac:dyDescent="0.4">
      <c r="A7" s="2"/>
      <c r="N7" s="148"/>
      <c r="O7" s="5" t="s">
        <v>15</v>
      </c>
      <c r="P7" s="6" t="s">
        <v>7</v>
      </c>
      <c r="R7" s="143" t="s">
        <v>48</v>
      </c>
    </row>
    <row r="8" spans="1:21" ht="22.5" thickBot="1" x14ac:dyDescent="0.4">
      <c r="A8" s="27"/>
      <c r="B8" s="129" t="s">
        <v>34</v>
      </c>
      <c r="C8" s="130"/>
      <c r="D8" s="26"/>
      <c r="E8" s="82" t="s">
        <v>31</v>
      </c>
      <c r="F8" s="26"/>
      <c r="G8" s="126" t="s">
        <v>30</v>
      </c>
      <c r="H8" s="127"/>
      <c r="I8" s="128"/>
      <c r="J8" s="83" t="s">
        <v>12</v>
      </c>
      <c r="K8" s="26"/>
      <c r="L8" s="69" t="s">
        <v>44</v>
      </c>
      <c r="N8" s="148"/>
      <c r="O8" s="139">
        <v>5</v>
      </c>
      <c r="P8" s="137">
        <v>0</v>
      </c>
      <c r="R8" s="144"/>
    </row>
    <row r="9" spans="1:21" ht="24.75" thickBot="1" x14ac:dyDescent="0.4">
      <c r="A9" s="27"/>
      <c r="B9" s="84" t="s">
        <v>27</v>
      </c>
      <c r="C9" s="85" t="s">
        <v>0</v>
      </c>
      <c r="D9" s="74"/>
      <c r="E9" s="88" t="s">
        <v>32</v>
      </c>
      <c r="F9" s="74"/>
      <c r="G9" s="90" t="s">
        <v>35</v>
      </c>
      <c r="H9" s="91" t="s">
        <v>39</v>
      </c>
      <c r="I9" s="92" t="s">
        <v>55</v>
      </c>
      <c r="J9" s="93" t="s">
        <v>40</v>
      </c>
      <c r="K9" s="76"/>
      <c r="L9" s="88" t="s">
        <v>45</v>
      </c>
      <c r="N9" s="148"/>
      <c r="O9" s="135"/>
      <c r="P9" s="138"/>
      <c r="R9" s="142">
        <f>((O10-O8)/100)/(P10-P8)</f>
        <v>2.7777777777777779E-3</v>
      </c>
      <c r="S9" s="33"/>
    </row>
    <row r="10" spans="1:21" ht="24" thickBot="1" x14ac:dyDescent="0.4">
      <c r="A10" s="28"/>
      <c r="B10" s="86" t="s">
        <v>28</v>
      </c>
      <c r="C10" s="87" t="s">
        <v>29</v>
      </c>
      <c r="D10" s="75"/>
      <c r="E10" s="89" t="s">
        <v>1</v>
      </c>
      <c r="F10" s="75"/>
      <c r="G10" s="149" t="s">
        <v>37</v>
      </c>
      <c r="H10" s="150" t="s">
        <v>37</v>
      </c>
      <c r="I10" s="151" t="s">
        <v>42</v>
      </c>
      <c r="J10" s="152" t="s">
        <v>43</v>
      </c>
      <c r="K10" s="77"/>
      <c r="L10" s="89" t="s">
        <v>46</v>
      </c>
      <c r="N10" s="148"/>
      <c r="O10" s="135">
        <v>10</v>
      </c>
      <c r="P10" s="133">
        <v>18</v>
      </c>
      <c r="R10" s="140"/>
      <c r="S10" s="33"/>
      <c r="T10" s="104" t="s">
        <v>53</v>
      </c>
      <c r="U10" s="122">
        <v>125</v>
      </c>
    </row>
    <row r="11" spans="1:21" ht="21.75" thickBot="1" x14ac:dyDescent="0.4">
      <c r="A11" s="29"/>
      <c r="B11" s="80">
        <v>0</v>
      </c>
      <c r="C11" s="81">
        <v>0</v>
      </c>
      <c r="D11" s="36"/>
      <c r="E11" s="78">
        <v>0</v>
      </c>
      <c r="F11" s="37"/>
      <c r="G11" s="153">
        <v>0</v>
      </c>
      <c r="H11" s="154">
        <v>0</v>
      </c>
      <c r="I11" s="155">
        <f>(H11-G11)/100</f>
        <v>0</v>
      </c>
      <c r="J11" s="156">
        <f t="shared" ref="J11:J15" si="0">I11/$G$6</f>
        <v>0</v>
      </c>
      <c r="K11" s="30"/>
      <c r="L11" s="79"/>
      <c r="N11" s="148"/>
      <c r="O11" s="135"/>
      <c r="P11" s="133"/>
      <c r="R11" s="140">
        <f>((O12-O10)/100)/(P12-P10)</f>
        <v>2.9411764705882353E-3</v>
      </c>
      <c r="S11" s="33"/>
      <c r="T11" s="33"/>
      <c r="U11" s="33"/>
    </row>
    <row r="12" spans="1:21" ht="24" thickBot="1" x14ac:dyDescent="0.4">
      <c r="A12" s="29"/>
      <c r="B12" s="110">
        <v>195</v>
      </c>
      <c r="C12" s="52">
        <f t="shared" ref="C12:C15" si="1">(B12/1000000)/60</f>
        <v>3.2499999999999998E-6</v>
      </c>
      <c r="D12" s="38"/>
      <c r="E12" s="46">
        <f>C12/$G$5</f>
        <v>1.3686371532347212E-3</v>
      </c>
      <c r="F12" s="39"/>
      <c r="G12" s="114">
        <v>14.5</v>
      </c>
      <c r="H12" s="115">
        <v>3.8</v>
      </c>
      <c r="I12" s="48">
        <f>(H12-G12)/100</f>
        <v>-0.107</v>
      </c>
      <c r="J12" s="49">
        <f t="shared" si="0"/>
        <v>-0.53499999999999992</v>
      </c>
      <c r="K12" s="31"/>
      <c r="L12" s="44">
        <f>-E12/J12</f>
        <v>2.5582002864200401E-3</v>
      </c>
      <c r="N12" s="148"/>
      <c r="O12" s="135">
        <v>15</v>
      </c>
      <c r="P12" s="133">
        <v>35</v>
      </c>
      <c r="R12" s="140"/>
      <c r="S12" s="33"/>
      <c r="T12" s="104" t="s">
        <v>13</v>
      </c>
      <c r="U12" s="105">
        <f>(U10/1000000)/60</f>
        <v>2.0833333333333334E-6</v>
      </c>
    </row>
    <row r="13" spans="1:21" ht="21.75" thickBot="1" x14ac:dyDescent="0.4">
      <c r="A13" s="29"/>
      <c r="B13" s="110">
        <v>295</v>
      </c>
      <c r="C13" s="52">
        <f t="shared" si="1"/>
        <v>4.9166666666666673E-6</v>
      </c>
      <c r="D13" s="38"/>
      <c r="E13" s="46">
        <f>C13/$G$5</f>
        <v>2.0705023600217582E-3</v>
      </c>
      <c r="F13" s="39"/>
      <c r="G13" s="114">
        <v>26.9</v>
      </c>
      <c r="H13" s="115">
        <v>10.8</v>
      </c>
      <c r="I13" s="48">
        <f>(H13-G13)/100</f>
        <v>-0.16099999999999998</v>
      </c>
      <c r="J13" s="49">
        <f t="shared" si="0"/>
        <v>-0.80499999999999983</v>
      </c>
      <c r="K13" s="31"/>
      <c r="L13" s="44">
        <f t="shared" ref="L13:L15" si="2">-E13/J13</f>
        <v>2.5720526211450417E-3</v>
      </c>
      <c r="N13" s="148"/>
      <c r="O13" s="135"/>
      <c r="P13" s="133"/>
      <c r="R13" s="140">
        <f>((O14-O12)/100)/(P14-P12)</f>
        <v>2.631578947368421E-3</v>
      </c>
      <c r="S13" s="33"/>
      <c r="T13" s="33"/>
      <c r="U13" s="33"/>
    </row>
    <row r="14" spans="1:21" ht="21.75" thickBot="1" x14ac:dyDescent="0.4">
      <c r="A14" s="29"/>
      <c r="B14" s="113">
        <v>75</v>
      </c>
      <c r="C14" s="52">
        <f t="shared" si="1"/>
        <v>1.2499999999999999E-6</v>
      </c>
      <c r="D14" s="40"/>
      <c r="E14" s="46">
        <f>C14/$G$5</f>
        <v>5.2639890509027733E-4</v>
      </c>
      <c r="F14" s="41"/>
      <c r="G14" s="114">
        <v>11.3</v>
      </c>
      <c r="H14" s="115">
        <v>6.9</v>
      </c>
      <c r="I14" s="48">
        <f>(H14-G14)/100</f>
        <v>-4.4000000000000004E-2</v>
      </c>
      <c r="J14" s="49">
        <f t="shared" ref="J14" si="3">I14/$G$6</f>
        <v>-0.22</v>
      </c>
      <c r="K14" s="35"/>
      <c r="L14" s="44">
        <f t="shared" si="2"/>
        <v>2.3927222958648967E-3</v>
      </c>
      <c r="N14" s="148"/>
      <c r="O14" s="135">
        <v>20</v>
      </c>
      <c r="P14" s="133">
        <v>54</v>
      </c>
      <c r="Q14" s="7"/>
      <c r="R14" s="140"/>
      <c r="S14" s="33"/>
      <c r="T14" s="8" t="s">
        <v>1</v>
      </c>
      <c r="U14" s="105">
        <f>U12/G5</f>
        <v>8.7733150848379573E-4</v>
      </c>
    </row>
    <row r="15" spans="1:21" ht="21.75" thickBot="1" x14ac:dyDescent="0.4">
      <c r="A15" s="29"/>
      <c r="B15" s="111">
        <v>125</v>
      </c>
      <c r="C15" s="53">
        <f t="shared" si="1"/>
        <v>2.0833333333333334E-6</v>
      </c>
      <c r="D15" s="42"/>
      <c r="E15" s="47">
        <f>C15/$G$5</f>
        <v>8.7733150848379573E-4</v>
      </c>
      <c r="F15" s="43"/>
      <c r="G15" s="116">
        <v>16.600000000000001</v>
      </c>
      <c r="H15" s="117">
        <v>10.199999999999999</v>
      </c>
      <c r="I15" s="50">
        <f>(H15-G15)/100</f>
        <v>-6.4000000000000015E-2</v>
      </c>
      <c r="J15" s="51">
        <f t="shared" si="0"/>
        <v>-0.32000000000000006</v>
      </c>
      <c r="K15" s="32"/>
      <c r="L15" s="44">
        <f t="shared" si="2"/>
        <v>2.7416609640118612E-3</v>
      </c>
      <c r="N15" s="148"/>
      <c r="O15" s="135"/>
      <c r="P15" s="133"/>
      <c r="R15" s="140">
        <f>((O16-O14)/100)/(P16-P14)</f>
        <v>2.5000000000000001E-3</v>
      </c>
      <c r="S15" s="33"/>
      <c r="T15" s="33"/>
      <c r="U15" s="33"/>
    </row>
    <row r="16" spans="1:21" ht="21.75" thickBot="1" x14ac:dyDescent="0.4">
      <c r="J16" s="7" t="s">
        <v>18</v>
      </c>
      <c r="K16" s="7"/>
      <c r="L16" s="45">
        <f>AVERAGE(L11:L15)</f>
        <v>2.5661590418604601E-3</v>
      </c>
      <c r="N16" s="148"/>
      <c r="O16" s="135">
        <v>25</v>
      </c>
      <c r="P16" s="133">
        <v>74</v>
      </c>
      <c r="R16" s="141"/>
      <c r="S16" s="33"/>
      <c r="T16" s="33"/>
      <c r="U16" s="33"/>
    </row>
    <row r="17" spans="1:21" ht="21.75" thickBot="1" x14ac:dyDescent="0.4">
      <c r="N17" s="148"/>
      <c r="O17" s="136"/>
      <c r="P17" s="134"/>
      <c r="R17" s="33"/>
      <c r="S17" s="33"/>
      <c r="T17" s="33"/>
      <c r="U17" s="33"/>
    </row>
    <row r="18" spans="1:21" ht="21.75" thickBot="1" x14ac:dyDescent="0.4">
      <c r="A18" s="29"/>
      <c r="B18" s="14" t="s">
        <v>16</v>
      </c>
      <c r="C18" s="15"/>
      <c r="D18" s="15"/>
      <c r="E18" s="15"/>
      <c r="F18" s="15"/>
      <c r="G18" s="15"/>
      <c r="H18" s="16"/>
      <c r="I18" s="16"/>
      <c r="J18" s="29"/>
      <c r="K18" s="29"/>
      <c r="L18" s="29"/>
      <c r="N18" s="148"/>
      <c r="R18" s="33"/>
      <c r="S18" s="33"/>
      <c r="T18" s="33"/>
      <c r="U18" s="33"/>
    </row>
    <row r="19" spans="1:21" ht="16.5" customHeight="1" thickBot="1" x14ac:dyDescent="0.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N19" s="148"/>
      <c r="P19" s="7" t="s">
        <v>18</v>
      </c>
      <c r="R19" s="70">
        <f>R15</f>
        <v>2.5000000000000001E-3</v>
      </c>
      <c r="S19" s="33"/>
      <c r="T19" s="108" t="s">
        <v>19</v>
      </c>
      <c r="U19" s="106">
        <f>U14/R19</f>
        <v>0.35093260339351828</v>
      </c>
    </row>
    <row r="20" spans="1:21" x14ac:dyDescent="0.35">
      <c r="L20" s="29"/>
      <c r="N20" s="148"/>
    </row>
    <row r="21" spans="1:21" ht="16.5" customHeight="1" x14ac:dyDescent="0.35">
      <c r="L21" s="29"/>
    </row>
    <row r="22" spans="1:21" x14ac:dyDescent="0.35">
      <c r="L22" s="112"/>
    </row>
    <row r="23" spans="1:21" ht="10.5" customHeight="1" x14ac:dyDescent="0.35">
      <c r="L23" s="112"/>
    </row>
    <row r="24" spans="1:21" x14ac:dyDescent="0.35">
      <c r="L24" s="112"/>
    </row>
    <row r="25" spans="1:21" x14ac:dyDescent="0.35">
      <c r="L25" s="112"/>
    </row>
    <row r="26" spans="1:21" x14ac:dyDescent="0.35">
      <c r="L26" s="29"/>
    </row>
    <row r="27" spans="1:21" x14ac:dyDescent="0.35">
      <c r="L27" s="29"/>
    </row>
    <row r="31" spans="1:21" ht="21.75" customHeight="1" x14ac:dyDescent="0.35"/>
  </sheetData>
  <mergeCells count="19">
    <mergeCell ref="R15:R16"/>
    <mergeCell ref="R13:R14"/>
    <mergeCell ref="R11:R12"/>
    <mergeCell ref="R9:R10"/>
    <mergeCell ref="R7:R8"/>
    <mergeCell ref="E3:G3"/>
    <mergeCell ref="G8:I8"/>
    <mergeCell ref="B8:C8"/>
    <mergeCell ref="O6:P6"/>
    <mergeCell ref="P16:P17"/>
    <mergeCell ref="O16:O17"/>
    <mergeCell ref="P14:P15"/>
    <mergeCell ref="O14:O15"/>
    <mergeCell ref="P12:P13"/>
    <mergeCell ref="O12:O13"/>
    <mergeCell ref="P10:P11"/>
    <mergeCell ref="O10:O11"/>
    <mergeCell ref="P8:P9"/>
    <mergeCell ref="O8:O9"/>
  </mergeCells>
  <pageMargins left="0.70866141732283472" right="0.70866141732283472" top="0.74803149606299213" bottom="0.74803149606299213" header="0.31496062992125984" footer="0.31496062992125984"/>
  <pageSetup paperSize="9" scale="79" fitToWidth="2" orientation="landscape" r:id="rId1"/>
  <colBreaks count="1" manualBreakCount="1">
    <brk id="13" min="2" max="1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activeCell="I10" sqref="I10"/>
    </sheetView>
  </sheetViews>
  <sheetFormatPr defaultRowHeight="15" x14ac:dyDescent="0.25"/>
  <cols>
    <col min="1" max="1" width="4" customWidth="1"/>
    <col min="2" max="2" width="17" customWidth="1"/>
    <col min="3" max="3" width="15.5703125" customWidth="1"/>
    <col min="4" max="4" width="1.7109375" customWidth="1"/>
    <col min="5" max="5" width="28" customWidth="1"/>
    <col min="6" max="6" width="1.7109375" customWidth="1"/>
    <col min="7" max="8" width="11.42578125" customWidth="1"/>
    <col min="9" max="9" width="17.85546875" customWidth="1"/>
    <col min="10" max="10" width="13.140625" customWidth="1"/>
    <col min="11" max="11" width="1.7109375" customWidth="1"/>
    <col min="12" max="12" width="37.42578125" customWidth="1"/>
    <col min="13" max="13" width="4.28515625" style="54" customWidth="1"/>
    <col min="14" max="14" width="4.5703125" style="54" customWidth="1"/>
    <col min="15" max="16" width="14.140625" customWidth="1"/>
    <col min="17" max="17" width="1.7109375" customWidth="1"/>
    <col min="18" max="18" width="26.7109375" bestFit="1" customWidth="1"/>
    <col min="19" max="19" width="6.140625" customWidth="1"/>
    <col min="20" max="20" width="15.28515625" customWidth="1"/>
    <col min="21" max="21" width="11.42578125" customWidth="1"/>
  </cols>
  <sheetData>
    <row r="1" spans="1:21" ht="21" x14ac:dyDescent="0.35">
      <c r="A1" s="2" t="s">
        <v>4</v>
      </c>
    </row>
    <row r="2" spans="1:21" ht="21.75" customHeight="1" thickBot="1" x14ac:dyDescent="0.3">
      <c r="N2" s="147"/>
    </row>
    <row r="3" spans="1:21" ht="21.75" thickBot="1" x14ac:dyDescent="0.4">
      <c r="A3" s="4" t="s">
        <v>52</v>
      </c>
      <c r="B3" s="1"/>
      <c r="D3" s="71"/>
      <c r="E3" s="123" t="s">
        <v>11</v>
      </c>
      <c r="F3" s="124"/>
      <c r="G3" s="125"/>
      <c r="L3" s="1"/>
      <c r="M3" s="29"/>
      <c r="N3" s="147"/>
      <c r="O3" s="4" t="s">
        <v>14</v>
      </c>
    </row>
    <row r="4" spans="1:21" ht="21" x14ac:dyDescent="0.35">
      <c r="A4" s="2"/>
      <c r="B4" s="1"/>
      <c r="D4" s="73"/>
      <c r="E4" s="63" t="s">
        <v>8</v>
      </c>
      <c r="F4" s="64"/>
      <c r="G4" s="60">
        <v>5.5E-2</v>
      </c>
      <c r="I4" s="1" t="s">
        <v>56</v>
      </c>
      <c r="L4" s="1"/>
      <c r="M4" s="29"/>
      <c r="N4" s="147"/>
    </row>
    <row r="5" spans="1:21" ht="24.75" thickBot="1" x14ac:dyDescent="0.5">
      <c r="A5" s="2"/>
      <c r="B5" s="1"/>
      <c r="D5" s="73"/>
      <c r="E5" s="65" t="s">
        <v>9</v>
      </c>
      <c r="F5" s="66"/>
      <c r="G5" s="61">
        <f>3.14*(0.055/2)^2</f>
        <v>2.374625E-3</v>
      </c>
      <c r="I5" s="1" t="s">
        <v>57</v>
      </c>
      <c r="L5" s="1"/>
      <c r="M5" s="29"/>
      <c r="N5" s="147"/>
      <c r="O5" s="19"/>
      <c r="P5" s="19"/>
    </row>
    <row r="6" spans="1:21" ht="24.75" thickBot="1" x14ac:dyDescent="0.5">
      <c r="B6" s="1"/>
      <c r="D6" s="73"/>
      <c r="E6" s="67" t="s">
        <v>10</v>
      </c>
      <c r="F6" s="68"/>
      <c r="G6" s="62">
        <v>0.2</v>
      </c>
      <c r="I6" s="1" t="s">
        <v>58</v>
      </c>
      <c r="L6" s="1"/>
      <c r="M6" s="29"/>
      <c r="N6" s="147"/>
      <c r="O6" s="131" t="s">
        <v>51</v>
      </c>
      <c r="P6" s="132"/>
      <c r="R6" s="103" t="s">
        <v>50</v>
      </c>
    </row>
    <row r="7" spans="1:21" ht="21.75" thickBot="1" x14ac:dyDescent="0.4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9"/>
      <c r="N7" s="147"/>
      <c r="O7" s="5" t="s">
        <v>15</v>
      </c>
      <c r="P7" s="6" t="s">
        <v>7</v>
      </c>
      <c r="R7" s="145" t="s">
        <v>49</v>
      </c>
    </row>
    <row r="8" spans="1:21" ht="22.5" thickBot="1" x14ac:dyDescent="0.4">
      <c r="A8" s="27"/>
      <c r="B8" s="129" t="s">
        <v>34</v>
      </c>
      <c r="C8" s="130"/>
      <c r="D8" s="26"/>
      <c r="E8" s="82" t="s">
        <v>31</v>
      </c>
      <c r="F8" s="26"/>
      <c r="G8" s="126" t="s">
        <v>30</v>
      </c>
      <c r="H8" s="127"/>
      <c r="I8" s="128"/>
      <c r="J8" s="83" t="s">
        <v>12</v>
      </c>
      <c r="K8" s="26"/>
      <c r="L8" s="69" t="s">
        <v>44</v>
      </c>
      <c r="M8" s="29"/>
      <c r="N8" s="147"/>
      <c r="O8" s="139">
        <v>5</v>
      </c>
      <c r="P8" s="137">
        <v>0</v>
      </c>
      <c r="R8" s="146"/>
    </row>
    <row r="9" spans="1:21" ht="24.75" thickBot="1" x14ac:dyDescent="0.4">
      <c r="A9" s="27"/>
      <c r="B9" s="84" t="s">
        <v>27</v>
      </c>
      <c r="C9" s="98" t="s">
        <v>0</v>
      </c>
      <c r="D9" s="74"/>
      <c r="E9" s="94" t="s">
        <v>33</v>
      </c>
      <c r="F9" s="74"/>
      <c r="G9" s="99" t="s">
        <v>36</v>
      </c>
      <c r="H9" s="100" t="s">
        <v>38</v>
      </c>
      <c r="I9" s="92" t="s">
        <v>55</v>
      </c>
      <c r="J9" s="101" t="s">
        <v>41</v>
      </c>
      <c r="K9" s="96"/>
      <c r="L9" s="95" t="s">
        <v>45</v>
      </c>
      <c r="M9" s="29"/>
      <c r="N9" s="147"/>
      <c r="O9" s="135"/>
      <c r="P9" s="138"/>
      <c r="R9" s="142">
        <f>((O10-O8)/100)/(P10-P8)</f>
        <v>2.5000000000000001E-3</v>
      </c>
      <c r="S9" s="34"/>
    </row>
    <row r="10" spans="1:21" ht="24" thickBot="1" x14ac:dyDescent="0.4">
      <c r="A10" s="28"/>
      <c r="B10" s="86" t="s">
        <v>28</v>
      </c>
      <c r="C10" s="87" t="s">
        <v>29</v>
      </c>
      <c r="D10" s="75"/>
      <c r="E10" s="89" t="s">
        <v>1</v>
      </c>
      <c r="F10" s="75"/>
      <c r="G10" s="149" t="s">
        <v>37</v>
      </c>
      <c r="H10" s="150" t="s">
        <v>37</v>
      </c>
      <c r="I10" s="151" t="s">
        <v>42</v>
      </c>
      <c r="J10" s="152" t="s">
        <v>43</v>
      </c>
      <c r="K10" s="97"/>
      <c r="L10" s="102" t="s">
        <v>47</v>
      </c>
      <c r="M10" s="29"/>
      <c r="N10" s="147"/>
      <c r="O10" s="135">
        <v>10</v>
      </c>
      <c r="P10" s="133">
        <v>20</v>
      </c>
      <c r="R10" s="140"/>
      <c r="S10" s="34"/>
      <c r="T10" s="104" t="s">
        <v>54</v>
      </c>
      <c r="U10" s="122">
        <v>110</v>
      </c>
    </row>
    <row r="11" spans="1:21" ht="21.75" thickBot="1" x14ac:dyDescent="0.4">
      <c r="A11" s="29"/>
      <c r="B11" s="80">
        <v>0</v>
      </c>
      <c r="C11" s="81">
        <v>0</v>
      </c>
      <c r="D11" s="36"/>
      <c r="E11" s="78">
        <v>0</v>
      </c>
      <c r="F11" s="37"/>
      <c r="G11" s="153">
        <v>0</v>
      </c>
      <c r="H11" s="154">
        <v>0</v>
      </c>
      <c r="I11" s="155">
        <f>(H11-G11)/100</f>
        <v>0</v>
      </c>
      <c r="J11" s="156">
        <f t="shared" ref="J11:J15" si="0">I11/$G$6</f>
        <v>0</v>
      </c>
      <c r="K11" s="30"/>
      <c r="L11" s="79"/>
      <c r="M11" s="29"/>
      <c r="N11" s="147"/>
      <c r="O11" s="135"/>
      <c r="P11" s="133"/>
      <c r="R11" s="140">
        <f>((O12-O10)/100)/(P12-P10)</f>
        <v>2.5000000000000001E-3</v>
      </c>
      <c r="S11" s="34"/>
      <c r="T11" s="34"/>
      <c r="U11" s="34"/>
    </row>
    <row r="12" spans="1:21" ht="24" thickBot="1" x14ac:dyDescent="0.4">
      <c r="A12" s="29"/>
      <c r="B12" s="110">
        <v>195</v>
      </c>
      <c r="C12" s="52">
        <f t="shared" ref="C12:C15" si="1">(B12/1000000)/60</f>
        <v>3.2499999999999998E-6</v>
      </c>
      <c r="D12" s="38"/>
      <c r="E12" s="46">
        <f>C12/$G$5</f>
        <v>1.3686371532347212E-3</v>
      </c>
      <c r="F12" s="39"/>
      <c r="G12" s="118">
        <v>13.05</v>
      </c>
      <c r="H12" s="119">
        <v>3.42</v>
      </c>
      <c r="I12" s="48">
        <f>(H12-G12)/100</f>
        <v>-9.6300000000000011E-2</v>
      </c>
      <c r="J12" s="49">
        <f t="shared" si="0"/>
        <v>-0.48150000000000004</v>
      </c>
      <c r="K12" s="31"/>
      <c r="L12" s="44">
        <f>-E12/J12</f>
        <v>2.8424447626889328E-3</v>
      </c>
      <c r="M12" s="29"/>
      <c r="N12" s="147"/>
      <c r="O12" s="135">
        <v>15</v>
      </c>
      <c r="P12" s="133">
        <v>40</v>
      </c>
      <c r="R12" s="140"/>
      <c r="S12" s="34"/>
      <c r="T12" s="104" t="s">
        <v>13</v>
      </c>
      <c r="U12" s="105">
        <f>(U10/1000000)/60</f>
        <v>1.8333333333333335E-6</v>
      </c>
    </row>
    <row r="13" spans="1:21" ht="21.75" thickBot="1" x14ac:dyDescent="0.4">
      <c r="A13" s="29"/>
      <c r="B13" s="110">
        <v>295</v>
      </c>
      <c r="C13" s="52">
        <f t="shared" si="1"/>
        <v>4.9166666666666673E-6</v>
      </c>
      <c r="D13" s="38"/>
      <c r="E13" s="46">
        <f>C13/$G$5</f>
        <v>2.0705023600217582E-3</v>
      </c>
      <c r="F13" s="39"/>
      <c r="G13" s="118">
        <v>24.21</v>
      </c>
      <c r="H13" s="119">
        <v>9.7200000000000006</v>
      </c>
      <c r="I13" s="48">
        <f>(H13-G13)/100</f>
        <v>-0.1449</v>
      </c>
      <c r="J13" s="49">
        <f t="shared" si="0"/>
        <v>-0.72449999999999992</v>
      </c>
      <c r="K13" s="31"/>
      <c r="L13" s="44">
        <f t="shared" ref="L13:L15" si="2">-E13/J13</f>
        <v>2.8578362457167129E-3</v>
      </c>
      <c r="M13" s="29"/>
      <c r="N13" s="147"/>
      <c r="O13" s="135"/>
      <c r="P13" s="133"/>
      <c r="R13" s="140">
        <f>((O14-O12)/100)/(P14-P12)</f>
        <v>2.5000000000000001E-3</v>
      </c>
      <c r="S13" s="34"/>
      <c r="T13" s="33"/>
      <c r="U13" s="33"/>
    </row>
    <row r="14" spans="1:21" ht="21.75" thickBot="1" x14ac:dyDescent="0.4">
      <c r="A14" s="29"/>
      <c r="B14" s="113">
        <v>75</v>
      </c>
      <c r="C14" s="52">
        <f t="shared" si="1"/>
        <v>1.2499999999999999E-6</v>
      </c>
      <c r="D14" s="40"/>
      <c r="E14" s="46">
        <f>C14/$G$5</f>
        <v>5.2639890509027733E-4</v>
      </c>
      <c r="F14" s="41"/>
      <c r="G14" s="118">
        <v>10.170000000000002</v>
      </c>
      <c r="H14" s="119">
        <v>6.2100000000000009</v>
      </c>
      <c r="I14" s="48">
        <f>(H14-G14)/100</f>
        <v>-3.960000000000001E-2</v>
      </c>
      <c r="J14" s="49">
        <f t="shared" ref="J14" si="3">I14/$G$6</f>
        <v>-0.19800000000000004</v>
      </c>
      <c r="K14" s="35"/>
      <c r="L14" s="44">
        <f t="shared" si="2"/>
        <v>2.6585803287387738E-3</v>
      </c>
      <c r="M14" s="29"/>
      <c r="N14" s="147"/>
      <c r="O14" s="135">
        <v>20</v>
      </c>
      <c r="P14" s="133">
        <v>60</v>
      </c>
      <c r="Q14" s="7"/>
      <c r="R14" s="140"/>
      <c r="S14" s="34"/>
      <c r="T14" s="8" t="s">
        <v>1</v>
      </c>
      <c r="U14" s="105">
        <f>U12/G5</f>
        <v>7.7205172746574026E-4</v>
      </c>
    </row>
    <row r="15" spans="1:21" ht="21.75" thickBot="1" x14ac:dyDescent="0.4">
      <c r="A15" s="29"/>
      <c r="B15" s="111">
        <v>125</v>
      </c>
      <c r="C15" s="53">
        <f t="shared" si="1"/>
        <v>2.0833333333333334E-6</v>
      </c>
      <c r="D15" s="42"/>
      <c r="E15" s="47">
        <f>C15/$G$5</f>
        <v>8.7733150848379573E-4</v>
      </c>
      <c r="F15" s="43"/>
      <c r="G15" s="120">
        <v>14.940000000000001</v>
      </c>
      <c r="H15" s="121">
        <v>9.18</v>
      </c>
      <c r="I15" s="50">
        <f>(H15-G15)/100</f>
        <v>-5.7600000000000012E-2</v>
      </c>
      <c r="J15" s="51">
        <f t="shared" si="0"/>
        <v>-0.28800000000000003</v>
      </c>
      <c r="K15" s="32"/>
      <c r="L15" s="44">
        <f t="shared" si="2"/>
        <v>3.0462899600131794E-3</v>
      </c>
      <c r="M15" s="29"/>
      <c r="N15" s="147"/>
      <c r="O15" s="135"/>
      <c r="P15" s="133"/>
      <c r="R15" s="140">
        <f>((O16-O14)/100)/(P16-P14)</f>
        <v>2.5000000000000001E-3</v>
      </c>
      <c r="S15" s="34"/>
      <c r="T15" s="34"/>
      <c r="U15" s="34"/>
    </row>
    <row r="16" spans="1:21" ht="21.75" thickBot="1" x14ac:dyDescent="0.4">
      <c r="A16" s="1"/>
      <c r="B16" s="1"/>
      <c r="C16" s="1"/>
      <c r="D16" s="1"/>
      <c r="E16" s="1"/>
      <c r="F16" s="1"/>
      <c r="G16" s="1"/>
      <c r="H16" s="1"/>
      <c r="I16" s="1"/>
      <c r="J16" s="7" t="s">
        <v>18</v>
      </c>
      <c r="K16" s="7"/>
      <c r="L16" s="45">
        <f>AVERAGE(L11:L15)</f>
        <v>2.8512878242893994E-3</v>
      </c>
      <c r="M16" s="29"/>
      <c r="N16" s="147"/>
      <c r="O16" s="135">
        <v>25</v>
      </c>
      <c r="P16" s="133">
        <v>80</v>
      </c>
      <c r="R16" s="141"/>
      <c r="S16" s="34"/>
      <c r="T16" s="34"/>
      <c r="U16" s="34"/>
    </row>
    <row r="17" spans="1:21" ht="21.75" thickBot="1" x14ac:dyDescent="0.4">
      <c r="M17" s="29"/>
      <c r="N17" s="148"/>
      <c r="O17" s="136"/>
      <c r="P17" s="134"/>
      <c r="R17" s="34"/>
      <c r="S17" s="34"/>
      <c r="T17" s="34"/>
      <c r="U17" s="34"/>
    </row>
    <row r="18" spans="1:21" ht="21.75" thickBot="1" x14ac:dyDescent="0.4">
      <c r="A18" s="54"/>
      <c r="B18" s="14" t="s">
        <v>16</v>
      </c>
      <c r="C18" s="17"/>
      <c r="D18" s="17"/>
      <c r="E18" s="17"/>
      <c r="F18" s="17"/>
      <c r="G18" s="17"/>
      <c r="H18" s="18"/>
      <c r="I18" s="18"/>
      <c r="J18" s="54"/>
      <c r="K18" s="54"/>
      <c r="L18" s="54"/>
      <c r="N18" s="147"/>
      <c r="R18" s="34"/>
      <c r="S18" s="34"/>
      <c r="T18" s="34"/>
      <c r="U18" s="34"/>
    </row>
    <row r="19" spans="1:21" ht="16.5" customHeight="1" thickBot="1" x14ac:dyDescent="0.4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147"/>
      <c r="P19" s="7" t="s">
        <v>18</v>
      </c>
      <c r="R19" s="70">
        <f>AVERAGE(R9:R15)</f>
        <v>2.5000000000000001E-3</v>
      </c>
      <c r="S19" s="34"/>
      <c r="T19" s="109" t="s">
        <v>19</v>
      </c>
      <c r="U19" s="107">
        <f>U14/R19</f>
        <v>0.30882069098629611</v>
      </c>
    </row>
    <row r="20" spans="1:21" x14ac:dyDescent="0.25">
      <c r="N20" s="147"/>
    </row>
    <row r="21" spans="1:21" ht="16.5" customHeight="1" x14ac:dyDescent="0.25"/>
    <row r="23" spans="1:21" ht="10.5" customHeight="1" x14ac:dyDescent="0.25"/>
    <row r="31" spans="1:21" ht="21.75" customHeight="1" x14ac:dyDescent="0.25"/>
  </sheetData>
  <mergeCells count="19">
    <mergeCell ref="R15:R16"/>
    <mergeCell ref="R13:R14"/>
    <mergeCell ref="R11:R12"/>
    <mergeCell ref="R9:R10"/>
    <mergeCell ref="R7:R8"/>
    <mergeCell ref="E3:G3"/>
    <mergeCell ref="G8:I8"/>
    <mergeCell ref="B8:C8"/>
    <mergeCell ref="O6:P6"/>
    <mergeCell ref="P16:P17"/>
    <mergeCell ref="O16:O17"/>
    <mergeCell ref="P14:P15"/>
    <mergeCell ref="O14:O15"/>
    <mergeCell ref="P12:P13"/>
    <mergeCell ref="O12:O13"/>
    <mergeCell ref="P10:P11"/>
    <mergeCell ref="O10:O11"/>
    <mergeCell ref="P8:P9"/>
    <mergeCell ref="O8:O9"/>
  </mergeCells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activeCell="P18" sqref="P18"/>
    </sheetView>
  </sheetViews>
  <sheetFormatPr defaultRowHeight="15" x14ac:dyDescent="0.25"/>
  <cols>
    <col min="1" max="1" width="4" customWidth="1"/>
    <col min="2" max="2" width="17" customWidth="1"/>
    <col min="3" max="3" width="15.5703125" customWidth="1"/>
    <col min="4" max="4" width="1.7109375" customWidth="1"/>
    <col min="5" max="5" width="28" customWidth="1"/>
    <col min="6" max="6" width="1.7109375" customWidth="1"/>
    <col min="7" max="8" width="11.42578125" customWidth="1"/>
    <col min="9" max="9" width="17.85546875" customWidth="1"/>
    <col min="10" max="10" width="13.140625" customWidth="1"/>
    <col min="11" max="11" width="1.7109375" customWidth="1"/>
    <col min="12" max="12" width="37.42578125" customWidth="1"/>
    <col min="13" max="13" width="4.28515625" style="54" customWidth="1"/>
    <col min="14" max="14" width="4.5703125" style="54" customWidth="1"/>
    <col min="15" max="16" width="14.140625" customWidth="1"/>
    <col min="17" max="17" width="1.7109375" customWidth="1"/>
    <col min="18" max="18" width="26.7109375" bestFit="1" customWidth="1"/>
    <col min="19" max="19" width="6.140625" customWidth="1"/>
    <col min="20" max="20" width="15.28515625" customWidth="1"/>
    <col min="21" max="21" width="11.42578125" customWidth="1"/>
  </cols>
  <sheetData>
    <row r="1" spans="1:21" ht="21" x14ac:dyDescent="0.35">
      <c r="A1" s="2" t="s">
        <v>5</v>
      </c>
    </row>
    <row r="2" spans="1:21" ht="21.75" customHeight="1" thickBot="1" x14ac:dyDescent="0.3">
      <c r="N2" s="147"/>
    </row>
    <row r="3" spans="1:21" ht="21.75" thickBot="1" x14ac:dyDescent="0.4">
      <c r="A3" s="4" t="s">
        <v>52</v>
      </c>
      <c r="B3" s="1"/>
      <c r="D3" s="71"/>
      <c r="E3" s="123" t="s">
        <v>11</v>
      </c>
      <c r="F3" s="124"/>
      <c r="G3" s="125"/>
      <c r="L3" s="1"/>
      <c r="M3" s="29"/>
      <c r="N3" s="147"/>
      <c r="O3" s="4" t="s">
        <v>14</v>
      </c>
    </row>
    <row r="4" spans="1:21" ht="21" x14ac:dyDescent="0.35">
      <c r="A4" s="2"/>
      <c r="B4" s="1"/>
      <c r="D4" s="73"/>
      <c r="E4" s="63" t="s">
        <v>8</v>
      </c>
      <c r="F4" s="64"/>
      <c r="G4" s="60">
        <v>5.5E-2</v>
      </c>
      <c r="I4" s="1" t="s">
        <v>56</v>
      </c>
      <c r="L4" s="1"/>
      <c r="M4" s="29"/>
      <c r="N4" s="147"/>
    </row>
    <row r="5" spans="1:21" ht="24.75" thickBot="1" x14ac:dyDescent="0.5">
      <c r="A5" s="2"/>
      <c r="B5" s="1"/>
      <c r="D5" s="73"/>
      <c r="E5" s="65" t="s">
        <v>9</v>
      </c>
      <c r="F5" s="66"/>
      <c r="G5" s="61">
        <f>3.14*(0.055/2)^2</f>
        <v>2.374625E-3</v>
      </c>
      <c r="I5" s="1" t="s">
        <v>57</v>
      </c>
      <c r="L5" s="1"/>
      <c r="M5" s="29"/>
      <c r="N5" s="147"/>
      <c r="O5" s="19"/>
      <c r="P5" s="19"/>
    </row>
    <row r="6" spans="1:21" ht="24.75" thickBot="1" x14ac:dyDescent="0.5">
      <c r="B6" s="1"/>
      <c r="D6" s="73"/>
      <c r="E6" s="67" t="s">
        <v>10</v>
      </c>
      <c r="F6" s="68"/>
      <c r="G6" s="62">
        <v>0.2</v>
      </c>
      <c r="I6" s="1" t="s">
        <v>58</v>
      </c>
      <c r="L6" s="1"/>
      <c r="M6" s="29"/>
      <c r="N6" s="147"/>
      <c r="O6" s="131" t="s">
        <v>51</v>
      </c>
      <c r="P6" s="132"/>
      <c r="R6" s="103" t="s">
        <v>50</v>
      </c>
    </row>
    <row r="7" spans="1:21" ht="21.75" thickBot="1" x14ac:dyDescent="0.4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9"/>
      <c r="N7" s="147"/>
      <c r="O7" s="5" t="s">
        <v>15</v>
      </c>
      <c r="P7" s="6" t="s">
        <v>7</v>
      </c>
      <c r="R7" s="145" t="s">
        <v>49</v>
      </c>
    </row>
    <row r="8" spans="1:21" ht="22.5" thickBot="1" x14ac:dyDescent="0.4">
      <c r="A8" s="27"/>
      <c r="B8" s="129" t="s">
        <v>34</v>
      </c>
      <c r="C8" s="130"/>
      <c r="D8" s="26"/>
      <c r="E8" s="82" t="s">
        <v>31</v>
      </c>
      <c r="F8" s="26"/>
      <c r="G8" s="126" t="s">
        <v>30</v>
      </c>
      <c r="H8" s="127"/>
      <c r="I8" s="128"/>
      <c r="J8" s="83" t="s">
        <v>12</v>
      </c>
      <c r="K8" s="26"/>
      <c r="L8" s="69" t="s">
        <v>44</v>
      </c>
      <c r="M8" s="29"/>
      <c r="N8" s="147"/>
      <c r="O8" s="139">
        <v>5</v>
      </c>
      <c r="P8" s="137">
        <v>0</v>
      </c>
      <c r="R8" s="146"/>
    </row>
    <row r="9" spans="1:21" ht="24.75" thickBot="1" x14ac:dyDescent="0.4">
      <c r="A9" s="27"/>
      <c r="B9" s="84" t="s">
        <v>27</v>
      </c>
      <c r="C9" s="98" t="s">
        <v>0</v>
      </c>
      <c r="D9" s="74"/>
      <c r="E9" s="94" t="s">
        <v>33</v>
      </c>
      <c r="F9" s="74"/>
      <c r="G9" s="99" t="s">
        <v>36</v>
      </c>
      <c r="H9" s="100" t="s">
        <v>38</v>
      </c>
      <c r="I9" s="92" t="s">
        <v>55</v>
      </c>
      <c r="J9" s="101" t="s">
        <v>41</v>
      </c>
      <c r="K9" s="96"/>
      <c r="L9" s="95" t="s">
        <v>45</v>
      </c>
      <c r="M9" s="29"/>
      <c r="N9" s="147"/>
      <c r="O9" s="135"/>
      <c r="P9" s="138"/>
      <c r="R9" s="142">
        <f>((O10-O8)/100)/(P10-P8)</f>
        <v>2.3809523809523812E-3</v>
      </c>
      <c r="S9" s="34"/>
    </row>
    <row r="10" spans="1:21" ht="24" thickBot="1" x14ac:dyDescent="0.4">
      <c r="A10" s="28"/>
      <c r="B10" s="86" t="s">
        <v>28</v>
      </c>
      <c r="C10" s="87" t="s">
        <v>29</v>
      </c>
      <c r="D10" s="75"/>
      <c r="E10" s="89" t="s">
        <v>1</v>
      </c>
      <c r="F10" s="75"/>
      <c r="G10" s="149" t="s">
        <v>37</v>
      </c>
      <c r="H10" s="150" t="s">
        <v>37</v>
      </c>
      <c r="I10" s="151" t="s">
        <v>42</v>
      </c>
      <c r="J10" s="152" t="s">
        <v>43</v>
      </c>
      <c r="K10" s="97"/>
      <c r="L10" s="102" t="s">
        <v>47</v>
      </c>
      <c r="M10" s="29"/>
      <c r="N10" s="147"/>
      <c r="O10" s="135">
        <v>10</v>
      </c>
      <c r="P10" s="133">
        <v>21</v>
      </c>
      <c r="R10" s="140"/>
      <c r="S10" s="34"/>
      <c r="T10" s="104" t="s">
        <v>54</v>
      </c>
      <c r="U10" s="122">
        <v>135</v>
      </c>
    </row>
    <row r="11" spans="1:21" ht="21.75" thickBot="1" x14ac:dyDescent="0.4">
      <c r="A11" s="29"/>
      <c r="B11" s="80">
        <v>0</v>
      </c>
      <c r="C11" s="81">
        <v>0</v>
      </c>
      <c r="D11" s="36"/>
      <c r="E11" s="78">
        <v>0</v>
      </c>
      <c r="F11" s="37"/>
      <c r="G11" s="157">
        <v>0</v>
      </c>
      <c r="H11" s="158">
        <v>0</v>
      </c>
      <c r="I11" s="155">
        <f>(H11-G11)/100</f>
        <v>0</v>
      </c>
      <c r="J11" s="156">
        <f t="shared" ref="J11:J15" si="0">I11/$G$6</f>
        <v>0</v>
      </c>
      <c r="K11" s="30"/>
      <c r="L11" s="79"/>
      <c r="M11" s="29"/>
      <c r="N11" s="147"/>
      <c r="O11" s="135"/>
      <c r="P11" s="133"/>
      <c r="R11" s="140">
        <f>((O12-O10)/100)/(P12-P10)</f>
        <v>2E-3</v>
      </c>
      <c r="S11" s="34"/>
      <c r="T11" s="34"/>
      <c r="U11" s="34"/>
    </row>
    <row r="12" spans="1:21" ht="24" thickBot="1" x14ac:dyDescent="0.4">
      <c r="A12" s="29"/>
      <c r="B12" s="110">
        <v>195</v>
      </c>
      <c r="C12" s="52">
        <f t="shared" ref="C12:C15" si="1">(B12/1000000)/60</f>
        <v>3.2499999999999998E-6</v>
      </c>
      <c r="D12" s="38"/>
      <c r="E12" s="46">
        <f>C12/$G$5</f>
        <v>1.3686371532347212E-3</v>
      </c>
      <c r="F12" s="39"/>
      <c r="G12" s="118">
        <v>12.47</v>
      </c>
      <c r="H12" s="119">
        <v>3.2679999999999998</v>
      </c>
      <c r="I12" s="48">
        <f>(H12-G12)/100</f>
        <v>-9.2020000000000018E-2</v>
      </c>
      <c r="J12" s="49">
        <f t="shared" si="0"/>
        <v>-0.46010000000000006</v>
      </c>
      <c r="K12" s="31"/>
      <c r="L12" s="44">
        <f>-E12/J12</f>
        <v>2.974651495837255E-3</v>
      </c>
      <c r="M12" s="29"/>
      <c r="N12" s="147"/>
      <c r="O12" s="135">
        <v>15</v>
      </c>
      <c r="P12" s="133">
        <v>46</v>
      </c>
      <c r="R12" s="140"/>
      <c r="S12" s="34"/>
      <c r="T12" s="104" t="s">
        <v>13</v>
      </c>
      <c r="U12" s="105">
        <f>(U10/1000000)/60</f>
        <v>2.2500000000000001E-6</v>
      </c>
    </row>
    <row r="13" spans="1:21" ht="21.75" thickBot="1" x14ac:dyDescent="0.4">
      <c r="A13" s="29"/>
      <c r="B13" s="110">
        <v>295</v>
      </c>
      <c r="C13" s="52">
        <f t="shared" si="1"/>
        <v>4.9166666666666673E-6</v>
      </c>
      <c r="D13" s="38"/>
      <c r="E13" s="46">
        <f>C13/$G$5</f>
        <v>2.0705023600217582E-3</v>
      </c>
      <c r="F13" s="39"/>
      <c r="G13" s="118">
        <v>23.133999999999997</v>
      </c>
      <c r="H13" s="119">
        <v>9.2880000000000003</v>
      </c>
      <c r="I13" s="48">
        <f>(H13-G13)/100</f>
        <v>-0.13845999999999997</v>
      </c>
      <c r="J13" s="49">
        <f t="shared" si="0"/>
        <v>-0.6922999999999998</v>
      </c>
      <c r="K13" s="31"/>
      <c r="L13" s="44">
        <f t="shared" ref="L13:L15" si="2">-E13/J13</f>
        <v>2.9907588617965604E-3</v>
      </c>
      <c r="M13" s="29"/>
      <c r="N13" s="147"/>
      <c r="O13" s="135"/>
      <c r="P13" s="133"/>
      <c r="R13" s="140">
        <f>((O14-O12)/100)/(P14-P12)</f>
        <v>2.7777777777777779E-3</v>
      </c>
      <c r="S13" s="34"/>
      <c r="T13" s="33"/>
      <c r="U13" s="33"/>
    </row>
    <row r="14" spans="1:21" ht="21.75" thickBot="1" x14ac:dyDescent="0.4">
      <c r="A14" s="29"/>
      <c r="B14" s="113">
        <v>75</v>
      </c>
      <c r="C14" s="52">
        <f t="shared" si="1"/>
        <v>1.2499999999999999E-6</v>
      </c>
      <c r="D14" s="40"/>
      <c r="E14" s="46">
        <f>C14/$G$5</f>
        <v>5.2639890509027733E-4</v>
      </c>
      <c r="F14" s="41"/>
      <c r="G14" s="118">
        <v>9.718</v>
      </c>
      <c r="H14" s="119">
        <v>5.9340000000000002</v>
      </c>
      <c r="I14" s="48">
        <f>(H14-G14)/100</f>
        <v>-3.7839999999999999E-2</v>
      </c>
      <c r="J14" s="49">
        <f t="shared" ref="J14" si="3">I14/$G$6</f>
        <v>-0.18919999999999998</v>
      </c>
      <c r="K14" s="35"/>
      <c r="L14" s="44">
        <f t="shared" si="2"/>
        <v>2.7822352277498807E-3</v>
      </c>
      <c r="M14" s="29"/>
      <c r="N14" s="147"/>
      <c r="O14" s="135">
        <v>20</v>
      </c>
      <c r="P14" s="133">
        <v>64</v>
      </c>
      <c r="Q14" s="7"/>
      <c r="R14" s="140"/>
      <c r="S14" s="34"/>
      <c r="T14" s="8" t="s">
        <v>1</v>
      </c>
      <c r="U14" s="105">
        <f>U12/G5</f>
        <v>9.475180291624994E-4</v>
      </c>
    </row>
    <row r="15" spans="1:21" ht="21.75" thickBot="1" x14ac:dyDescent="0.4">
      <c r="A15" s="29"/>
      <c r="B15" s="111">
        <v>125</v>
      </c>
      <c r="C15" s="53">
        <f t="shared" si="1"/>
        <v>2.0833333333333334E-6</v>
      </c>
      <c r="D15" s="42"/>
      <c r="E15" s="47">
        <f>C15/$G$5</f>
        <v>8.7733150848379573E-4</v>
      </c>
      <c r="F15" s="43"/>
      <c r="G15" s="120">
        <v>14.276000000000002</v>
      </c>
      <c r="H15" s="121">
        <v>8.7719999999999985</v>
      </c>
      <c r="I15" s="50">
        <f>(H15-G15)/100</f>
        <v>-5.5040000000000033E-2</v>
      </c>
      <c r="J15" s="51">
        <f t="shared" si="0"/>
        <v>-0.27520000000000017</v>
      </c>
      <c r="K15" s="32"/>
      <c r="L15" s="44">
        <f t="shared" si="2"/>
        <v>3.1879778651300698E-3</v>
      </c>
      <c r="M15" s="29"/>
      <c r="N15" s="147"/>
      <c r="O15" s="135"/>
      <c r="P15" s="133"/>
      <c r="R15" s="140">
        <f>((O16-O14)/100)/(P16-P14)</f>
        <v>1.9230769230769232E-3</v>
      </c>
      <c r="S15" s="34"/>
      <c r="T15" s="34"/>
      <c r="U15" s="34"/>
    </row>
    <row r="16" spans="1:21" ht="21.75" thickBot="1" x14ac:dyDescent="0.4">
      <c r="A16" s="1"/>
      <c r="B16" s="1"/>
      <c r="C16" s="1"/>
      <c r="D16" s="1"/>
      <c r="E16" s="1"/>
      <c r="F16" s="1"/>
      <c r="G16" s="1"/>
      <c r="H16" s="1"/>
      <c r="I16" s="1"/>
      <c r="J16" s="7" t="s">
        <v>18</v>
      </c>
      <c r="K16" s="7"/>
      <c r="L16" s="45">
        <f>AVERAGE(L11:L15)</f>
        <v>2.9839058626284416E-3</v>
      </c>
      <c r="M16" s="29"/>
      <c r="N16" s="147"/>
      <c r="O16" s="135">
        <v>25</v>
      </c>
      <c r="P16" s="133">
        <v>90</v>
      </c>
      <c r="R16" s="141"/>
      <c r="S16" s="34"/>
      <c r="T16" s="34"/>
      <c r="U16" s="34"/>
    </row>
    <row r="17" spans="1:21" ht="21.75" thickBot="1" x14ac:dyDescent="0.4">
      <c r="M17" s="29"/>
      <c r="N17" s="148"/>
      <c r="O17" s="136"/>
      <c r="P17" s="134"/>
      <c r="R17" s="34"/>
      <c r="S17" s="34"/>
      <c r="T17" s="34"/>
      <c r="U17" s="34"/>
    </row>
    <row r="18" spans="1:21" ht="21.75" thickBot="1" x14ac:dyDescent="0.4">
      <c r="A18" s="54"/>
      <c r="B18" s="14" t="s">
        <v>16</v>
      </c>
      <c r="C18" s="17"/>
      <c r="D18" s="17"/>
      <c r="E18" s="17"/>
      <c r="F18" s="17"/>
      <c r="G18" s="17"/>
      <c r="H18" s="18"/>
      <c r="I18" s="18"/>
      <c r="J18" s="54"/>
      <c r="K18" s="54"/>
      <c r="L18" s="54"/>
      <c r="N18" s="147"/>
      <c r="R18" s="34"/>
      <c r="S18" s="34"/>
      <c r="T18" s="34"/>
      <c r="U18" s="34"/>
    </row>
    <row r="19" spans="1:21" ht="16.5" customHeight="1" thickBot="1" x14ac:dyDescent="0.4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147"/>
      <c r="P19" s="7" t="s">
        <v>18</v>
      </c>
      <c r="R19" s="70">
        <f>AVERAGE(R9:R15)</f>
        <v>2.2704517704517707E-3</v>
      </c>
      <c r="S19" s="34"/>
      <c r="T19" s="109" t="s">
        <v>19</v>
      </c>
      <c r="U19" s="107">
        <f>U14/R19</f>
        <v>0.41732576815492711</v>
      </c>
    </row>
    <row r="20" spans="1:21" x14ac:dyDescent="0.25">
      <c r="N20" s="147"/>
    </row>
    <row r="21" spans="1:21" ht="16.5" customHeight="1" x14ac:dyDescent="0.25"/>
    <row r="23" spans="1:21" ht="10.5" customHeight="1" x14ac:dyDescent="0.25"/>
    <row r="31" spans="1:21" ht="21.75" customHeight="1" x14ac:dyDescent="0.25"/>
  </sheetData>
  <mergeCells count="19">
    <mergeCell ref="R15:R16"/>
    <mergeCell ref="R13:R14"/>
    <mergeCell ref="R11:R12"/>
    <mergeCell ref="R9:R10"/>
    <mergeCell ref="R7:R8"/>
    <mergeCell ref="E3:G3"/>
    <mergeCell ref="G8:I8"/>
    <mergeCell ref="B8:C8"/>
    <mergeCell ref="O6:P6"/>
    <mergeCell ref="P16:P17"/>
    <mergeCell ref="O16:O17"/>
    <mergeCell ref="P14:P15"/>
    <mergeCell ref="O14:O15"/>
    <mergeCell ref="P12:P13"/>
    <mergeCell ref="O12:O13"/>
    <mergeCell ref="P10:P11"/>
    <mergeCell ref="O10:O11"/>
    <mergeCell ref="P8:P9"/>
    <mergeCell ref="O8:O9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activeCell="I10" sqref="I10"/>
    </sheetView>
  </sheetViews>
  <sheetFormatPr defaultRowHeight="15" x14ac:dyDescent="0.25"/>
  <cols>
    <col min="1" max="1" width="4" customWidth="1"/>
    <col min="2" max="2" width="17" customWidth="1"/>
    <col min="3" max="3" width="15.5703125" customWidth="1"/>
    <col min="4" max="4" width="1.7109375" customWidth="1"/>
    <col min="5" max="5" width="28" customWidth="1"/>
    <col min="6" max="6" width="1.7109375" customWidth="1"/>
    <col min="7" max="8" width="11.42578125" customWidth="1"/>
    <col min="9" max="9" width="17.85546875" customWidth="1"/>
    <col min="10" max="10" width="13.140625" customWidth="1"/>
    <col min="11" max="11" width="1.7109375" customWidth="1"/>
    <col min="12" max="12" width="37.42578125" customWidth="1"/>
    <col min="13" max="13" width="4.28515625" style="54" customWidth="1"/>
    <col min="14" max="14" width="4.5703125" style="54" customWidth="1"/>
    <col min="15" max="16" width="14.140625" customWidth="1"/>
    <col min="17" max="17" width="1.7109375" customWidth="1"/>
    <col min="18" max="18" width="26.7109375" bestFit="1" customWidth="1"/>
    <col min="19" max="19" width="6.140625" customWidth="1"/>
    <col min="20" max="20" width="15.28515625" customWidth="1"/>
    <col min="21" max="21" width="11.42578125" customWidth="1"/>
  </cols>
  <sheetData>
    <row r="1" spans="1:21" ht="21" x14ac:dyDescent="0.35">
      <c r="A1" s="2" t="s">
        <v>6</v>
      </c>
    </row>
    <row r="2" spans="1:21" ht="21.75" customHeight="1" thickBot="1" x14ac:dyDescent="0.3">
      <c r="N2" s="147"/>
    </row>
    <row r="3" spans="1:21" ht="21.75" thickBot="1" x14ac:dyDescent="0.4">
      <c r="A3" s="4" t="s">
        <v>52</v>
      </c>
      <c r="B3" s="1"/>
      <c r="D3" s="71"/>
      <c r="E3" s="123" t="s">
        <v>11</v>
      </c>
      <c r="F3" s="124"/>
      <c r="G3" s="125"/>
      <c r="L3" s="1"/>
      <c r="M3" s="29"/>
      <c r="N3" s="147"/>
      <c r="O3" s="4" t="s">
        <v>14</v>
      </c>
    </row>
    <row r="4" spans="1:21" ht="21" x14ac:dyDescent="0.35">
      <c r="A4" s="2"/>
      <c r="B4" s="1"/>
      <c r="D4" s="73"/>
      <c r="E4" s="63" t="s">
        <v>8</v>
      </c>
      <c r="F4" s="64"/>
      <c r="G4" s="60">
        <v>5.5E-2</v>
      </c>
      <c r="I4" s="1" t="s">
        <v>56</v>
      </c>
      <c r="L4" s="1"/>
      <c r="M4" s="29"/>
      <c r="N4" s="147"/>
    </row>
    <row r="5" spans="1:21" ht="24.75" thickBot="1" x14ac:dyDescent="0.5">
      <c r="A5" s="2"/>
      <c r="B5" s="1"/>
      <c r="D5" s="73"/>
      <c r="E5" s="65" t="s">
        <v>9</v>
      </c>
      <c r="F5" s="66"/>
      <c r="G5" s="61">
        <f>3.14*(0.055/2)^2</f>
        <v>2.374625E-3</v>
      </c>
      <c r="I5" s="1" t="s">
        <v>57</v>
      </c>
      <c r="L5" s="1"/>
      <c r="M5" s="29"/>
      <c r="N5" s="147"/>
      <c r="O5" s="19"/>
      <c r="P5" s="19"/>
    </row>
    <row r="6" spans="1:21" ht="24.75" thickBot="1" x14ac:dyDescent="0.5">
      <c r="B6" s="1"/>
      <c r="D6" s="73"/>
      <c r="E6" s="67" t="s">
        <v>10</v>
      </c>
      <c r="F6" s="68"/>
      <c r="G6" s="62">
        <v>0.2</v>
      </c>
      <c r="I6" s="1" t="s">
        <v>58</v>
      </c>
      <c r="L6" s="1"/>
      <c r="M6" s="29"/>
      <c r="N6" s="147"/>
      <c r="O6" s="131" t="s">
        <v>51</v>
      </c>
      <c r="P6" s="132"/>
      <c r="R6" s="103" t="s">
        <v>50</v>
      </c>
    </row>
    <row r="7" spans="1:21" ht="21.75" thickBot="1" x14ac:dyDescent="0.4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9"/>
      <c r="N7" s="147"/>
      <c r="O7" s="5" t="s">
        <v>15</v>
      </c>
      <c r="P7" s="6" t="s">
        <v>7</v>
      </c>
      <c r="R7" s="145" t="s">
        <v>49</v>
      </c>
    </row>
    <row r="8" spans="1:21" ht="22.5" thickBot="1" x14ac:dyDescent="0.4">
      <c r="A8" s="27"/>
      <c r="B8" s="129" t="s">
        <v>34</v>
      </c>
      <c r="C8" s="130"/>
      <c r="D8" s="26"/>
      <c r="E8" s="82" t="s">
        <v>31</v>
      </c>
      <c r="F8" s="26"/>
      <c r="G8" s="126" t="s">
        <v>30</v>
      </c>
      <c r="H8" s="127"/>
      <c r="I8" s="128"/>
      <c r="J8" s="83" t="s">
        <v>12</v>
      </c>
      <c r="K8" s="26"/>
      <c r="L8" s="69" t="s">
        <v>44</v>
      </c>
      <c r="M8" s="29"/>
      <c r="N8" s="147"/>
      <c r="O8" s="139">
        <v>5</v>
      </c>
      <c r="P8" s="137">
        <v>0</v>
      </c>
      <c r="R8" s="146"/>
    </row>
    <row r="9" spans="1:21" ht="24.75" thickBot="1" x14ac:dyDescent="0.4">
      <c r="A9" s="27"/>
      <c r="B9" s="84" t="s">
        <v>27</v>
      </c>
      <c r="C9" s="98" t="s">
        <v>0</v>
      </c>
      <c r="D9" s="74"/>
      <c r="E9" s="94" t="s">
        <v>33</v>
      </c>
      <c r="F9" s="74"/>
      <c r="G9" s="99" t="s">
        <v>36</v>
      </c>
      <c r="H9" s="100" t="s">
        <v>38</v>
      </c>
      <c r="I9" s="92" t="s">
        <v>55</v>
      </c>
      <c r="J9" s="101" t="s">
        <v>41</v>
      </c>
      <c r="K9" s="96"/>
      <c r="L9" s="95" t="s">
        <v>45</v>
      </c>
      <c r="M9" s="29"/>
      <c r="N9" s="147"/>
      <c r="O9" s="135"/>
      <c r="P9" s="138"/>
      <c r="R9" s="142">
        <f>((O10-O8)/100)/(P10-P8)</f>
        <v>2.631578947368421E-3</v>
      </c>
      <c r="S9" s="34"/>
    </row>
    <row r="10" spans="1:21" ht="24" thickBot="1" x14ac:dyDescent="0.4">
      <c r="A10" s="28"/>
      <c r="B10" s="86" t="s">
        <v>28</v>
      </c>
      <c r="C10" s="87" t="s">
        <v>29</v>
      </c>
      <c r="D10" s="75"/>
      <c r="E10" s="89" t="s">
        <v>1</v>
      </c>
      <c r="F10" s="75"/>
      <c r="G10" s="149" t="s">
        <v>37</v>
      </c>
      <c r="H10" s="150" t="s">
        <v>37</v>
      </c>
      <c r="I10" s="151" t="s">
        <v>42</v>
      </c>
      <c r="J10" s="152" t="s">
        <v>43</v>
      </c>
      <c r="K10" s="97"/>
      <c r="L10" s="102" t="s">
        <v>47</v>
      </c>
      <c r="M10" s="29"/>
      <c r="N10" s="147"/>
      <c r="O10" s="135">
        <v>10</v>
      </c>
      <c r="P10" s="133">
        <v>19</v>
      </c>
      <c r="R10" s="140"/>
      <c r="S10" s="34"/>
      <c r="T10" s="104" t="s">
        <v>54</v>
      </c>
      <c r="U10" s="122">
        <v>95</v>
      </c>
    </row>
    <row r="11" spans="1:21" ht="21.75" thickBot="1" x14ac:dyDescent="0.4">
      <c r="A11" s="29"/>
      <c r="B11" s="80">
        <v>0</v>
      </c>
      <c r="C11" s="81">
        <v>0</v>
      </c>
      <c r="D11" s="36"/>
      <c r="E11" s="78">
        <v>0</v>
      </c>
      <c r="F11" s="37"/>
      <c r="G11" s="157">
        <v>0</v>
      </c>
      <c r="H11" s="158">
        <v>0</v>
      </c>
      <c r="I11" s="155">
        <f>(H11-G11)/100</f>
        <v>0</v>
      </c>
      <c r="J11" s="156">
        <f t="shared" ref="J11:J15" si="0">I11/$G$6</f>
        <v>0</v>
      </c>
      <c r="K11" s="30"/>
      <c r="L11" s="79"/>
      <c r="M11" s="29"/>
      <c r="N11" s="147"/>
      <c r="O11" s="135"/>
      <c r="P11" s="133"/>
      <c r="R11" s="140">
        <f>((O12-O10)/100)/(P12-P10)</f>
        <v>2.631578947368421E-3</v>
      </c>
      <c r="S11" s="34"/>
      <c r="T11" s="34"/>
      <c r="U11" s="34"/>
    </row>
    <row r="12" spans="1:21" ht="24" thickBot="1" x14ac:dyDescent="0.4">
      <c r="A12" s="29"/>
      <c r="B12" s="110">
        <v>195</v>
      </c>
      <c r="C12" s="52">
        <f t="shared" ref="C12:C15" si="1">(B12/1000000)/60</f>
        <v>3.2499999999999998E-6</v>
      </c>
      <c r="D12" s="38"/>
      <c r="E12" s="46">
        <f>C12/$G$5</f>
        <v>1.3686371532347212E-3</v>
      </c>
      <c r="F12" s="39"/>
      <c r="G12" s="118">
        <v>7.9750000000000005</v>
      </c>
      <c r="H12" s="119">
        <v>2.09</v>
      </c>
      <c r="I12" s="48">
        <f>(H12-G12)/100</f>
        <v>-5.8850000000000006E-2</v>
      </c>
      <c r="J12" s="49">
        <f t="shared" si="0"/>
        <v>-0.29425000000000001</v>
      </c>
      <c r="K12" s="31"/>
      <c r="L12" s="44">
        <f>-E12/J12</f>
        <v>4.6512732480364352E-3</v>
      </c>
      <c r="M12" s="29"/>
      <c r="N12" s="147"/>
      <c r="O12" s="135">
        <v>15</v>
      </c>
      <c r="P12" s="133">
        <v>38</v>
      </c>
      <c r="R12" s="140"/>
      <c r="S12" s="34"/>
      <c r="T12" s="104" t="s">
        <v>13</v>
      </c>
      <c r="U12" s="105">
        <f>(U10/1000000)/60</f>
        <v>1.5833333333333333E-6</v>
      </c>
    </row>
    <row r="13" spans="1:21" ht="21.75" thickBot="1" x14ac:dyDescent="0.4">
      <c r="A13" s="29"/>
      <c r="B13" s="110">
        <v>295</v>
      </c>
      <c r="C13" s="52">
        <f t="shared" si="1"/>
        <v>4.9166666666666673E-6</v>
      </c>
      <c r="D13" s="38"/>
      <c r="E13" s="46">
        <f>C13/$G$5</f>
        <v>2.0705023600217582E-3</v>
      </c>
      <c r="F13" s="39"/>
      <c r="G13" s="118">
        <v>14.795</v>
      </c>
      <c r="H13" s="119">
        <v>5.9400000000000013</v>
      </c>
      <c r="I13" s="48">
        <f>(H13-G13)/100</f>
        <v>-8.854999999999999E-2</v>
      </c>
      <c r="J13" s="49">
        <f t="shared" si="0"/>
        <v>-0.44274999999999992</v>
      </c>
      <c r="K13" s="31"/>
      <c r="L13" s="44">
        <f t="shared" ref="L13:L15" si="2">-E13/J13</f>
        <v>4.6764593111728028E-3</v>
      </c>
      <c r="M13" s="29"/>
      <c r="N13" s="147"/>
      <c r="O13" s="135"/>
      <c r="P13" s="133"/>
      <c r="R13" s="140">
        <f>((O14-O12)/100)/(P14-P12)</f>
        <v>2.9411764705882353E-3</v>
      </c>
      <c r="S13" s="34"/>
      <c r="T13" s="33"/>
      <c r="U13" s="33"/>
    </row>
    <row r="14" spans="1:21" ht="21.75" thickBot="1" x14ac:dyDescent="0.4">
      <c r="A14" s="29"/>
      <c r="B14" s="113">
        <v>75</v>
      </c>
      <c r="C14" s="52">
        <f t="shared" si="1"/>
        <v>1.2499999999999999E-6</v>
      </c>
      <c r="D14" s="40"/>
      <c r="E14" s="46">
        <f>C14/$G$5</f>
        <v>5.2639890509027733E-4</v>
      </c>
      <c r="F14" s="41"/>
      <c r="G14" s="118">
        <v>6.2150000000000007</v>
      </c>
      <c r="H14" s="119">
        <v>3.7950000000000004</v>
      </c>
      <c r="I14" s="48">
        <f>(H14-G14)/100</f>
        <v>-2.4200000000000003E-2</v>
      </c>
      <c r="J14" s="49">
        <f t="shared" ref="J14" si="3">I14/$G$6</f>
        <v>-0.12100000000000001</v>
      </c>
      <c r="K14" s="35"/>
      <c r="L14" s="44">
        <f t="shared" si="2"/>
        <v>4.350404174299812E-3</v>
      </c>
      <c r="M14" s="29"/>
      <c r="N14" s="147"/>
      <c r="O14" s="135">
        <v>20</v>
      </c>
      <c r="P14" s="133">
        <v>55</v>
      </c>
      <c r="Q14" s="7"/>
      <c r="R14" s="140"/>
      <c r="S14" s="34"/>
      <c r="T14" s="8" t="s">
        <v>1</v>
      </c>
      <c r="U14" s="105">
        <f>U12/G5</f>
        <v>6.6677194644768469E-4</v>
      </c>
    </row>
    <row r="15" spans="1:21" ht="21.75" thickBot="1" x14ac:dyDescent="0.4">
      <c r="A15" s="29"/>
      <c r="B15" s="111">
        <v>125</v>
      </c>
      <c r="C15" s="53">
        <f t="shared" si="1"/>
        <v>2.0833333333333334E-6</v>
      </c>
      <c r="D15" s="42"/>
      <c r="E15" s="47">
        <f>C15/$G$5</f>
        <v>8.7733150848379573E-4</v>
      </c>
      <c r="F15" s="43"/>
      <c r="G15" s="120">
        <v>9.1300000000000008</v>
      </c>
      <c r="H15" s="121">
        <v>5.61</v>
      </c>
      <c r="I15" s="50">
        <f>(H15-G15)/100</f>
        <v>-3.5200000000000002E-2</v>
      </c>
      <c r="J15" s="51">
        <f t="shared" si="0"/>
        <v>-0.17599999999999999</v>
      </c>
      <c r="K15" s="32"/>
      <c r="L15" s="44">
        <f t="shared" si="2"/>
        <v>4.9848381163852037E-3</v>
      </c>
      <c r="M15" s="29"/>
      <c r="N15" s="147"/>
      <c r="O15" s="135"/>
      <c r="P15" s="133"/>
      <c r="R15" s="140">
        <f>((O16-O14)/100)/(P16-P14)</f>
        <v>2.5000000000000001E-3</v>
      </c>
      <c r="S15" s="34"/>
      <c r="T15" s="34"/>
      <c r="U15" s="34"/>
    </row>
    <row r="16" spans="1:21" ht="21.75" thickBot="1" x14ac:dyDescent="0.4">
      <c r="A16" s="1"/>
      <c r="B16" s="1"/>
      <c r="C16" s="1"/>
      <c r="D16" s="1"/>
      <c r="E16" s="1"/>
      <c r="F16" s="1"/>
      <c r="G16" s="1"/>
      <c r="H16" s="1"/>
      <c r="I16" s="1"/>
      <c r="J16" s="7" t="s">
        <v>18</v>
      </c>
      <c r="K16" s="7"/>
      <c r="L16" s="45">
        <f>AVERAGE(L11:L15)</f>
        <v>4.6657437124735628E-3</v>
      </c>
      <c r="M16" s="29"/>
      <c r="N16" s="147"/>
      <c r="O16" s="135">
        <v>25</v>
      </c>
      <c r="P16" s="133">
        <v>75</v>
      </c>
      <c r="R16" s="141"/>
      <c r="S16" s="34"/>
      <c r="T16" s="34"/>
      <c r="U16" s="34"/>
    </row>
    <row r="17" spans="1:21" ht="21.75" thickBot="1" x14ac:dyDescent="0.4">
      <c r="M17" s="29"/>
      <c r="N17" s="147"/>
      <c r="O17" s="136"/>
      <c r="P17" s="134"/>
      <c r="R17" s="34"/>
      <c r="S17" s="34"/>
      <c r="T17" s="34"/>
      <c r="U17" s="34"/>
    </row>
    <row r="18" spans="1:21" ht="21.75" thickBot="1" x14ac:dyDescent="0.4">
      <c r="A18" s="54"/>
      <c r="B18" s="14" t="s">
        <v>16</v>
      </c>
      <c r="C18" s="17"/>
      <c r="D18" s="17"/>
      <c r="E18" s="17"/>
      <c r="F18" s="17"/>
      <c r="G18" s="17"/>
      <c r="H18" s="18"/>
      <c r="I18" s="18"/>
      <c r="J18" s="54"/>
      <c r="K18" s="54"/>
      <c r="L18" s="54"/>
      <c r="N18" s="147"/>
      <c r="R18" s="34"/>
      <c r="S18" s="34"/>
      <c r="T18" s="34"/>
      <c r="U18" s="34"/>
    </row>
    <row r="19" spans="1:21" ht="16.5" customHeight="1" thickBot="1" x14ac:dyDescent="0.4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147"/>
      <c r="P19" s="7" t="s">
        <v>18</v>
      </c>
      <c r="R19" s="70">
        <f>AVERAGE(R9:R15)</f>
        <v>2.6760835913312692E-3</v>
      </c>
      <c r="S19" s="34"/>
      <c r="T19" s="109" t="s">
        <v>19</v>
      </c>
      <c r="U19" s="107">
        <f>U14/R19</f>
        <v>0.24915961093576533</v>
      </c>
    </row>
    <row r="20" spans="1:21" x14ac:dyDescent="0.25">
      <c r="N20" s="147"/>
    </row>
    <row r="21" spans="1:21" ht="16.5" customHeight="1" x14ac:dyDescent="0.25"/>
    <row r="23" spans="1:21" ht="10.5" customHeight="1" x14ac:dyDescent="0.25"/>
    <row r="31" spans="1:21" ht="21.75" customHeight="1" x14ac:dyDescent="0.25"/>
  </sheetData>
  <mergeCells count="19">
    <mergeCell ref="R15:R16"/>
    <mergeCell ref="R13:R14"/>
    <mergeCell ref="R11:R12"/>
    <mergeCell ref="R9:R10"/>
    <mergeCell ref="R7:R8"/>
    <mergeCell ref="E3:G3"/>
    <mergeCell ref="G8:I8"/>
    <mergeCell ref="B8:C8"/>
    <mergeCell ref="O6:P6"/>
    <mergeCell ref="P16:P17"/>
    <mergeCell ref="O16:O17"/>
    <mergeCell ref="P14:P15"/>
    <mergeCell ref="O14:O15"/>
    <mergeCell ref="P12:P13"/>
    <mergeCell ref="O12:O13"/>
    <mergeCell ref="P10:P11"/>
    <mergeCell ref="O10:O11"/>
    <mergeCell ref="P8:P9"/>
    <mergeCell ref="O8:O9"/>
  </mergeCells>
  <pageMargins left="0.7" right="0.7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activeCell="P18" sqref="P18"/>
    </sheetView>
  </sheetViews>
  <sheetFormatPr defaultRowHeight="15" x14ac:dyDescent="0.25"/>
  <cols>
    <col min="1" max="1" width="4" customWidth="1"/>
    <col min="2" max="2" width="17" customWidth="1"/>
    <col min="3" max="3" width="15.5703125" customWidth="1"/>
    <col min="4" max="4" width="1.7109375" customWidth="1"/>
    <col min="5" max="5" width="28" customWidth="1"/>
    <col min="6" max="6" width="1.7109375" customWidth="1"/>
    <col min="7" max="8" width="11.42578125" customWidth="1"/>
    <col min="9" max="9" width="17.85546875" customWidth="1"/>
    <col min="10" max="10" width="13.140625" customWidth="1"/>
    <col min="11" max="11" width="1.7109375" customWidth="1"/>
    <col min="12" max="12" width="37.42578125" customWidth="1"/>
    <col min="13" max="13" width="4.28515625" style="54" customWidth="1"/>
    <col min="14" max="14" width="4.5703125" style="54" customWidth="1"/>
    <col min="15" max="16" width="14.140625" customWidth="1"/>
    <col min="17" max="17" width="1.7109375" customWidth="1"/>
    <col min="18" max="18" width="26.7109375" bestFit="1" customWidth="1"/>
    <col min="19" max="19" width="6.140625" customWidth="1"/>
    <col min="20" max="20" width="15.28515625" customWidth="1"/>
    <col min="21" max="21" width="11.42578125" customWidth="1"/>
  </cols>
  <sheetData>
    <row r="1" spans="1:21" ht="21" x14ac:dyDescent="0.35">
      <c r="A1" s="2" t="s">
        <v>17</v>
      </c>
    </row>
    <row r="2" spans="1:21" ht="21.75" customHeight="1" thickBot="1" x14ac:dyDescent="0.3">
      <c r="N2" s="147"/>
    </row>
    <row r="3" spans="1:21" ht="21.75" thickBot="1" x14ac:dyDescent="0.4">
      <c r="A3" s="4" t="s">
        <v>52</v>
      </c>
      <c r="B3" s="1"/>
      <c r="D3" s="71"/>
      <c r="E3" s="123" t="s">
        <v>11</v>
      </c>
      <c r="F3" s="124"/>
      <c r="G3" s="125"/>
      <c r="L3" s="1"/>
      <c r="M3" s="29"/>
      <c r="N3" s="147"/>
      <c r="O3" s="4" t="s">
        <v>14</v>
      </c>
    </row>
    <row r="4" spans="1:21" ht="21" x14ac:dyDescent="0.35">
      <c r="A4" s="2"/>
      <c r="B4" s="1"/>
      <c r="D4" s="73"/>
      <c r="E4" s="63" t="s">
        <v>8</v>
      </c>
      <c r="F4" s="64"/>
      <c r="G4" s="60">
        <v>5.5E-2</v>
      </c>
      <c r="I4" s="1" t="s">
        <v>56</v>
      </c>
      <c r="L4" s="1"/>
      <c r="M4" s="29"/>
      <c r="N4" s="147"/>
    </row>
    <row r="5" spans="1:21" ht="24.75" thickBot="1" x14ac:dyDescent="0.5">
      <c r="A5" s="2"/>
      <c r="B5" s="1"/>
      <c r="D5" s="73"/>
      <c r="E5" s="65" t="s">
        <v>9</v>
      </c>
      <c r="F5" s="66"/>
      <c r="G5" s="61">
        <f>3.14*(0.055/2)^2</f>
        <v>2.374625E-3</v>
      </c>
      <c r="I5" s="1" t="s">
        <v>57</v>
      </c>
      <c r="L5" s="1"/>
      <c r="M5" s="29"/>
      <c r="N5" s="147"/>
      <c r="O5" s="19"/>
      <c r="P5" s="19"/>
    </row>
    <row r="6" spans="1:21" ht="24.75" thickBot="1" x14ac:dyDescent="0.5">
      <c r="B6" s="1"/>
      <c r="D6" s="73"/>
      <c r="E6" s="67" t="s">
        <v>10</v>
      </c>
      <c r="F6" s="68"/>
      <c r="G6" s="62">
        <v>0.2</v>
      </c>
      <c r="I6" s="1" t="s">
        <v>58</v>
      </c>
      <c r="L6" s="1"/>
      <c r="M6" s="29"/>
      <c r="N6" s="147"/>
      <c r="O6" s="131" t="s">
        <v>51</v>
      </c>
      <c r="P6" s="132"/>
      <c r="R6" s="103" t="s">
        <v>50</v>
      </c>
    </row>
    <row r="7" spans="1:21" ht="21.75" thickBot="1" x14ac:dyDescent="0.4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9"/>
      <c r="N7" s="147"/>
      <c r="O7" s="5" t="s">
        <v>15</v>
      </c>
      <c r="P7" s="6" t="s">
        <v>7</v>
      </c>
      <c r="R7" s="145" t="s">
        <v>49</v>
      </c>
    </row>
    <row r="8" spans="1:21" ht="22.5" thickBot="1" x14ac:dyDescent="0.4">
      <c r="A8" s="27"/>
      <c r="B8" s="129" t="s">
        <v>34</v>
      </c>
      <c r="C8" s="130"/>
      <c r="D8" s="26"/>
      <c r="E8" s="82" t="s">
        <v>31</v>
      </c>
      <c r="F8" s="26"/>
      <c r="G8" s="126" t="s">
        <v>30</v>
      </c>
      <c r="H8" s="127"/>
      <c r="I8" s="128"/>
      <c r="J8" s="83" t="s">
        <v>12</v>
      </c>
      <c r="K8" s="26"/>
      <c r="L8" s="69" t="s">
        <v>44</v>
      </c>
      <c r="M8" s="29"/>
      <c r="N8" s="147"/>
      <c r="O8" s="139">
        <v>5</v>
      </c>
      <c r="P8" s="137">
        <v>0</v>
      </c>
      <c r="R8" s="146"/>
    </row>
    <row r="9" spans="1:21" ht="24.75" thickBot="1" x14ac:dyDescent="0.4">
      <c r="A9" s="27"/>
      <c r="B9" s="84" t="s">
        <v>27</v>
      </c>
      <c r="C9" s="98" t="s">
        <v>0</v>
      </c>
      <c r="D9" s="74"/>
      <c r="E9" s="94" t="s">
        <v>33</v>
      </c>
      <c r="F9" s="74"/>
      <c r="G9" s="99" t="s">
        <v>36</v>
      </c>
      <c r="H9" s="100" t="s">
        <v>38</v>
      </c>
      <c r="I9" s="92" t="s">
        <v>55</v>
      </c>
      <c r="J9" s="101" t="s">
        <v>41</v>
      </c>
      <c r="K9" s="96"/>
      <c r="L9" s="95" t="s">
        <v>45</v>
      </c>
      <c r="M9" s="29"/>
      <c r="N9" s="147"/>
      <c r="O9" s="135"/>
      <c r="P9" s="138"/>
      <c r="R9" s="142">
        <f>((O10-O8)/100)/(P10-P8)</f>
        <v>3.5714285714285718E-3</v>
      </c>
      <c r="S9" s="34"/>
    </row>
    <row r="10" spans="1:21" ht="24" thickBot="1" x14ac:dyDescent="0.4">
      <c r="A10" s="28"/>
      <c r="B10" s="86" t="s">
        <v>28</v>
      </c>
      <c r="C10" s="87" t="s">
        <v>29</v>
      </c>
      <c r="D10" s="75"/>
      <c r="E10" s="89" t="s">
        <v>1</v>
      </c>
      <c r="F10" s="75"/>
      <c r="G10" s="149" t="s">
        <v>37</v>
      </c>
      <c r="H10" s="150" t="s">
        <v>37</v>
      </c>
      <c r="I10" s="151" t="s">
        <v>42</v>
      </c>
      <c r="J10" s="152" t="s">
        <v>43</v>
      </c>
      <c r="K10" s="97"/>
      <c r="L10" s="102" t="s">
        <v>47</v>
      </c>
      <c r="M10" s="29"/>
      <c r="N10" s="147"/>
      <c r="O10" s="135">
        <v>10</v>
      </c>
      <c r="P10" s="133">
        <v>14</v>
      </c>
      <c r="R10" s="140"/>
      <c r="S10" s="34"/>
      <c r="T10" s="104" t="s">
        <v>54</v>
      </c>
      <c r="U10" s="122">
        <v>135</v>
      </c>
    </row>
    <row r="11" spans="1:21" ht="21.75" thickBot="1" x14ac:dyDescent="0.4">
      <c r="A11" s="29"/>
      <c r="B11" s="80">
        <v>0</v>
      </c>
      <c r="C11" s="81">
        <v>0</v>
      </c>
      <c r="D11" s="36"/>
      <c r="E11" s="78">
        <v>0</v>
      </c>
      <c r="F11" s="37"/>
      <c r="G11" s="153">
        <v>0</v>
      </c>
      <c r="H11" s="154">
        <v>0</v>
      </c>
      <c r="I11" s="155">
        <f>(H11-G11)/100</f>
        <v>0</v>
      </c>
      <c r="J11" s="156">
        <f t="shared" ref="J11:J15" si="0">I11/$G$6</f>
        <v>0</v>
      </c>
      <c r="K11" s="30"/>
      <c r="L11" s="79"/>
      <c r="M11" s="29"/>
      <c r="N11" s="147"/>
      <c r="O11" s="135"/>
      <c r="P11" s="133"/>
      <c r="R11" s="140">
        <f>((O12-O10)/100)/(P12-P10)</f>
        <v>2.9411764705882353E-3</v>
      </c>
      <c r="S11" s="34"/>
      <c r="T11" s="34"/>
      <c r="U11" s="34"/>
    </row>
    <row r="12" spans="1:21" ht="24" thickBot="1" x14ac:dyDescent="0.4">
      <c r="A12" s="29"/>
      <c r="B12" s="110">
        <v>195</v>
      </c>
      <c r="C12" s="52">
        <f t="shared" ref="C12:C15" si="1">(B12/1000000)/60</f>
        <v>3.2499999999999998E-6</v>
      </c>
      <c r="D12" s="38"/>
      <c r="E12" s="46">
        <f>C12/$G$5</f>
        <v>1.3686371532347212E-3</v>
      </c>
      <c r="F12" s="39"/>
      <c r="G12" s="114">
        <v>9.4250000000000007</v>
      </c>
      <c r="H12" s="115">
        <v>2.4699999999999998</v>
      </c>
      <c r="I12" s="48">
        <f>(H12-G12)/100</f>
        <v>-6.9550000000000015E-2</v>
      </c>
      <c r="J12" s="49">
        <f t="shared" si="0"/>
        <v>-0.34775000000000006</v>
      </c>
      <c r="K12" s="31"/>
      <c r="L12" s="44">
        <f>-E12/J12</f>
        <v>3.9356927483385215E-3</v>
      </c>
      <c r="M12" s="29"/>
      <c r="N12" s="147"/>
      <c r="O12" s="135">
        <v>15</v>
      </c>
      <c r="P12" s="133">
        <v>31</v>
      </c>
      <c r="R12" s="140"/>
      <c r="S12" s="34"/>
      <c r="T12" s="104" t="s">
        <v>13</v>
      </c>
      <c r="U12" s="105">
        <f>(U10/1000000)/60</f>
        <v>2.2500000000000001E-6</v>
      </c>
    </row>
    <row r="13" spans="1:21" ht="21.75" thickBot="1" x14ac:dyDescent="0.4">
      <c r="A13" s="29"/>
      <c r="B13" s="110">
        <v>295</v>
      </c>
      <c r="C13" s="52">
        <f t="shared" si="1"/>
        <v>4.9166666666666673E-6</v>
      </c>
      <c r="D13" s="38"/>
      <c r="E13" s="46">
        <f>C13/$G$5</f>
        <v>2.0705023600217582E-3</v>
      </c>
      <c r="F13" s="39"/>
      <c r="G13" s="114">
        <v>17.484999999999999</v>
      </c>
      <c r="H13" s="115">
        <v>7.0200000000000005</v>
      </c>
      <c r="I13" s="48">
        <f>(H13-G13)/100</f>
        <v>-0.10464999999999999</v>
      </c>
      <c r="J13" s="49">
        <f t="shared" si="0"/>
        <v>-0.52324999999999988</v>
      </c>
      <c r="K13" s="31"/>
      <c r="L13" s="44">
        <f t="shared" ref="L13:L15" si="2">-E13/J13</f>
        <v>3.9570040325308331E-3</v>
      </c>
      <c r="M13" s="29"/>
      <c r="N13" s="147"/>
      <c r="O13" s="135"/>
      <c r="P13" s="133"/>
      <c r="R13" s="140">
        <f>((O14-O12)/100)/(P14-P12)</f>
        <v>3.1250000000000002E-3</v>
      </c>
      <c r="S13" s="34"/>
      <c r="T13" s="33"/>
      <c r="U13" s="33"/>
    </row>
    <row r="14" spans="1:21" ht="21.75" thickBot="1" x14ac:dyDescent="0.4">
      <c r="A14" s="29"/>
      <c r="B14" s="113">
        <v>75</v>
      </c>
      <c r="C14" s="52">
        <f t="shared" si="1"/>
        <v>1.2499999999999999E-6</v>
      </c>
      <c r="D14" s="40"/>
      <c r="E14" s="46">
        <f>C14/$G$5</f>
        <v>5.2639890509027733E-4</v>
      </c>
      <c r="F14" s="41"/>
      <c r="G14" s="114">
        <v>7.3450000000000006</v>
      </c>
      <c r="H14" s="115">
        <v>4.4850000000000003</v>
      </c>
      <c r="I14" s="48">
        <f>(H14-G14)/100</f>
        <v>-2.8600000000000004E-2</v>
      </c>
      <c r="J14" s="49">
        <f t="shared" ref="J14" si="3">I14/$G$6</f>
        <v>-0.14300000000000002</v>
      </c>
      <c r="K14" s="35"/>
      <c r="L14" s="44">
        <f t="shared" si="2"/>
        <v>3.6811112244075333E-3</v>
      </c>
      <c r="M14" s="29"/>
      <c r="N14" s="147"/>
      <c r="O14" s="135">
        <v>20</v>
      </c>
      <c r="P14" s="133">
        <v>47</v>
      </c>
      <c r="Q14" s="7"/>
      <c r="R14" s="140"/>
      <c r="S14" s="34"/>
      <c r="T14" s="8" t="s">
        <v>1</v>
      </c>
      <c r="U14" s="105">
        <f>U12/G5</f>
        <v>9.475180291624994E-4</v>
      </c>
    </row>
    <row r="15" spans="1:21" ht="21.75" thickBot="1" x14ac:dyDescent="0.4">
      <c r="A15" s="29"/>
      <c r="B15" s="111">
        <v>125</v>
      </c>
      <c r="C15" s="53">
        <f t="shared" si="1"/>
        <v>2.0833333333333334E-6</v>
      </c>
      <c r="D15" s="42"/>
      <c r="E15" s="47">
        <f>C15/$G$5</f>
        <v>8.7733150848379573E-4</v>
      </c>
      <c r="F15" s="43"/>
      <c r="G15" s="116">
        <v>10.790000000000001</v>
      </c>
      <c r="H15" s="117">
        <v>6.63</v>
      </c>
      <c r="I15" s="50">
        <f>(H15-G15)/100</f>
        <v>-4.1600000000000012E-2</v>
      </c>
      <c r="J15" s="51">
        <f t="shared" si="0"/>
        <v>-0.20800000000000005</v>
      </c>
      <c r="K15" s="32"/>
      <c r="L15" s="44">
        <f t="shared" si="2"/>
        <v>4.2179399446336321E-3</v>
      </c>
      <c r="M15" s="29"/>
      <c r="N15" s="147"/>
      <c r="O15" s="135"/>
      <c r="P15" s="133"/>
      <c r="R15" s="140">
        <f>((O16-O14)/100)/(P16-P14)</f>
        <v>3.8461538461538464E-3</v>
      </c>
      <c r="S15" s="34"/>
      <c r="T15" s="34"/>
      <c r="U15" s="34"/>
    </row>
    <row r="16" spans="1:21" ht="21.75" thickBot="1" x14ac:dyDescent="0.4">
      <c r="A16" s="1"/>
      <c r="B16" s="1"/>
      <c r="C16" s="1"/>
      <c r="D16" s="1"/>
      <c r="E16" s="1"/>
      <c r="F16" s="1"/>
      <c r="G16" s="1"/>
      <c r="H16" s="1"/>
      <c r="I16" s="1"/>
      <c r="J16" s="7" t="s">
        <v>18</v>
      </c>
      <c r="K16" s="7"/>
      <c r="L16" s="45">
        <f>AVERAGE(L11:L15)</f>
        <v>3.94793698747763E-3</v>
      </c>
      <c r="M16" s="29"/>
      <c r="N16" s="147"/>
      <c r="O16" s="135">
        <v>25</v>
      </c>
      <c r="P16" s="133">
        <v>60</v>
      </c>
      <c r="R16" s="141"/>
      <c r="S16" s="34"/>
      <c r="T16" s="34"/>
      <c r="U16" s="34"/>
    </row>
    <row r="17" spans="1:21" ht="21.75" thickBot="1" x14ac:dyDescent="0.4">
      <c r="M17" s="29"/>
      <c r="N17" s="148"/>
      <c r="O17" s="136"/>
      <c r="P17" s="134"/>
      <c r="R17" s="34"/>
      <c r="S17" s="34"/>
      <c r="T17" s="34"/>
      <c r="U17" s="34"/>
    </row>
    <row r="18" spans="1:21" ht="21.75" thickBot="1" x14ac:dyDescent="0.4">
      <c r="A18" s="54"/>
      <c r="B18" s="14" t="s">
        <v>16</v>
      </c>
      <c r="C18" s="17"/>
      <c r="D18" s="17"/>
      <c r="E18" s="17"/>
      <c r="F18" s="17"/>
      <c r="G18" s="17"/>
      <c r="H18" s="18"/>
      <c r="I18" s="18"/>
      <c r="J18" s="54"/>
      <c r="K18" s="54"/>
      <c r="L18" s="54"/>
      <c r="N18" s="147"/>
      <c r="R18" s="34"/>
      <c r="S18" s="34"/>
      <c r="T18" s="34"/>
      <c r="U18" s="34"/>
    </row>
    <row r="19" spans="1:21" ht="16.5" customHeight="1" thickBot="1" x14ac:dyDescent="0.4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147"/>
      <c r="P19" s="7" t="s">
        <v>18</v>
      </c>
      <c r="R19" s="70">
        <f>AVERAGE(R9:R15)</f>
        <v>3.3709397220426634E-3</v>
      </c>
      <c r="S19" s="34"/>
      <c r="T19" s="109" t="s">
        <v>19</v>
      </c>
      <c r="U19" s="107">
        <f>U14/R19</f>
        <v>0.28108423979421943</v>
      </c>
    </row>
    <row r="20" spans="1:21" x14ac:dyDescent="0.25">
      <c r="N20" s="147"/>
    </row>
    <row r="21" spans="1:21" ht="16.5" customHeight="1" x14ac:dyDescent="0.25"/>
    <row r="23" spans="1:21" ht="10.5" customHeight="1" x14ac:dyDescent="0.25"/>
    <row r="31" spans="1:21" ht="21.75" customHeight="1" x14ac:dyDescent="0.25"/>
  </sheetData>
  <mergeCells count="19">
    <mergeCell ref="R15:R16"/>
    <mergeCell ref="R13:R14"/>
    <mergeCell ref="R11:R12"/>
    <mergeCell ref="R9:R10"/>
    <mergeCell ref="R7:R8"/>
    <mergeCell ref="E3:G3"/>
    <mergeCell ref="G8:I8"/>
    <mergeCell ref="B8:C8"/>
    <mergeCell ref="O6:P6"/>
    <mergeCell ref="P16:P17"/>
    <mergeCell ref="O16:O17"/>
    <mergeCell ref="P14:P15"/>
    <mergeCell ref="O14:O15"/>
    <mergeCell ref="P12:P13"/>
    <mergeCell ref="O12:O13"/>
    <mergeCell ref="P10:P11"/>
    <mergeCell ref="O10:O11"/>
    <mergeCell ref="P8:P9"/>
    <mergeCell ref="O8:O9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55" zoomScaleNormal="55" workbookViewId="0"/>
  </sheetViews>
  <sheetFormatPr defaultRowHeight="15" x14ac:dyDescent="0.25"/>
  <cols>
    <col min="1" max="1" width="15.42578125" bestFit="1" customWidth="1"/>
    <col min="2" max="2" width="13.7109375" customWidth="1"/>
    <col min="3" max="3" width="14.7109375" bestFit="1" customWidth="1"/>
  </cols>
  <sheetData>
    <row r="1" spans="1:3" ht="21.75" thickBot="1" x14ac:dyDescent="0.3">
      <c r="A1" s="8" t="s">
        <v>21</v>
      </c>
      <c r="B1" s="9" t="s">
        <v>2</v>
      </c>
      <c r="C1" s="10" t="s">
        <v>20</v>
      </c>
    </row>
    <row r="2" spans="1:3" ht="21" x14ac:dyDescent="0.25">
      <c r="A2" s="11" t="s">
        <v>22</v>
      </c>
      <c r="B2" s="23">
        <f>'Kolonne 1'!L16</f>
        <v>2.5661590418604601E-3</v>
      </c>
      <c r="C2" s="20">
        <f>'Kolonne 1'!U19</f>
        <v>0.35093260339351828</v>
      </c>
    </row>
    <row r="3" spans="1:3" ht="21" x14ac:dyDescent="0.25">
      <c r="A3" s="12" t="s">
        <v>23</v>
      </c>
      <c r="B3" s="24">
        <f>'Kolonne 2'!$L$16</f>
        <v>2.8512878242893994E-3</v>
      </c>
      <c r="C3" s="21">
        <f>'Kolonne 2'!U19</f>
        <v>0.30882069098629611</v>
      </c>
    </row>
    <row r="4" spans="1:3" ht="21" x14ac:dyDescent="0.25">
      <c r="A4" s="12" t="s">
        <v>24</v>
      </c>
      <c r="B4" s="24">
        <f>'Kolonne 3'!$L$16</f>
        <v>2.9839058626284416E-3</v>
      </c>
      <c r="C4" s="21">
        <f>'Kolonne 3'!$U$19</f>
        <v>0.41732576815492711</v>
      </c>
    </row>
    <row r="5" spans="1:3" ht="21" x14ac:dyDescent="0.25">
      <c r="A5" s="12" t="s">
        <v>25</v>
      </c>
      <c r="B5" s="24">
        <f>'Kolonne 4'!$L$16</f>
        <v>4.6657437124735628E-3</v>
      </c>
      <c r="C5" s="21">
        <f>'Kolonne 4'!$U$19</f>
        <v>0.24915961093576533</v>
      </c>
    </row>
    <row r="6" spans="1:3" ht="21.75" thickBot="1" x14ac:dyDescent="0.3">
      <c r="A6" s="13" t="s">
        <v>26</v>
      </c>
      <c r="B6" s="25">
        <f>'Kolonne 5'!$L$16</f>
        <v>3.94793698747763E-3</v>
      </c>
      <c r="C6" s="22">
        <f>'Kolonne 5'!U19</f>
        <v>0.28108423979421943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Kolonne 1</vt:lpstr>
      <vt:lpstr>Kolonne 2</vt:lpstr>
      <vt:lpstr>Kolonne 3</vt:lpstr>
      <vt:lpstr>Kolonne 4</vt:lpstr>
      <vt:lpstr>Kolonne 5</vt:lpstr>
      <vt:lpstr>Graf K vs. n</vt:lpstr>
      <vt:lpstr>Graf Q vs. delta_h</vt:lpstr>
      <vt:lpstr>Graf q vs. gradient</vt:lpstr>
      <vt:lpstr>Graf Sporstofforsøg</vt:lpstr>
      <vt:lpstr>'Kolonne 1'!Print_Area</vt:lpstr>
    </vt:vector>
  </TitlesOfParts>
  <Company>Faculty of Science, 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Knudegaard Engesgaard</dc:creator>
  <cp:lastModifiedBy>Søren Jessen</cp:lastModifiedBy>
  <cp:lastPrinted>2020-11-19T08:43:35Z</cp:lastPrinted>
  <dcterms:created xsi:type="dcterms:W3CDTF">2015-01-22T11:13:09Z</dcterms:created>
  <dcterms:modified xsi:type="dcterms:W3CDTF">2023-09-21T04:35:14Z</dcterms:modified>
</cp:coreProperties>
</file>